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6225" windowWidth="25230" windowHeight="6165" tabRatio="816"/>
  </bookViews>
  <sheets>
    <sheet name="cig attivi nel 2015" sheetId="2" r:id="rId1"/>
    <sheet name="Foglio1" sheetId="7" r:id="rId2"/>
  </sheets>
  <calcPr calcId="145621"/>
</workbook>
</file>

<file path=xl/calcChain.xml><?xml version="1.0" encoding="utf-8"?>
<calcChain xmlns="http://schemas.openxmlformats.org/spreadsheetml/2006/main">
  <c r="M424" i="2" l="1"/>
  <c r="K6" i="2" l="1"/>
  <c r="K17" i="2"/>
  <c r="K21" i="2"/>
  <c r="K22" i="2"/>
  <c r="K38" i="2"/>
  <c r="K40" i="2"/>
  <c r="K42" i="2"/>
  <c r="K49" i="2"/>
  <c r="K53" i="2"/>
  <c r="K57" i="2"/>
  <c r="K58" i="2"/>
  <c r="K61" i="2"/>
  <c r="K74" i="2"/>
  <c r="K75" i="2"/>
  <c r="K77" i="2"/>
  <c r="K80" i="2"/>
  <c r="K82" i="2"/>
  <c r="K84" i="2"/>
  <c r="K85" i="2"/>
  <c r="K87" i="2"/>
  <c r="K88" i="2"/>
  <c r="K90" i="2"/>
  <c r="K91" i="2"/>
  <c r="K97" i="2"/>
  <c r="K101" i="2"/>
  <c r="K114" i="2"/>
  <c r="K120" i="2"/>
  <c r="K128" i="2"/>
  <c r="K131" i="2"/>
  <c r="K135" i="2"/>
  <c r="K136" i="2"/>
  <c r="K142" i="2"/>
  <c r="J148" i="2"/>
  <c r="K153" i="2"/>
  <c r="K154" i="2"/>
  <c r="K155" i="2"/>
  <c r="K157" i="2"/>
  <c r="K159" i="2"/>
  <c r="K160" i="2"/>
  <c r="K163" i="2"/>
  <c r="K164" i="2"/>
  <c r="K166" i="2"/>
  <c r="K170" i="2"/>
  <c r="K172" i="2"/>
  <c r="K173" i="2"/>
  <c r="K174" i="2"/>
  <c r="K175" i="2"/>
  <c r="K176" i="2"/>
  <c r="K177" i="2"/>
  <c r="K178" i="2"/>
  <c r="K180" i="2"/>
  <c r="K186" i="2"/>
  <c r="K187" i="2"/>
  <c r="K189" i="2"/>
  <c r="K207" i="2"/>
  <c r="K208" i="2"/>
  <c r="K215" i="2"/>
  <c r="K217" i="2"/>
  <c r="K218" i="2"/>
  <c r="K219" i="2"/>
  <c r="K223" i="2"/>
  <c r="K224" i="2"/>
  <c r="K229" i="2"/>
  <c r="K230" i="2"/>
  <c r="K231" i="2"/>
  <c r="K232" i="2"/>
  <c r="K233" i="2"/>
  <c r="K234" i="2"/>
  <c r="K235" i="2"/>
  <c r="K236" i="2"/>
  <c r="K237" i="2"/>
  <c r="K238" i="2"/>
  <c r="K239" i="2"/>
  <c r="K242" i="2"/>
  <c r="K243" i="2"/>
  <c r="K244" i="2"/>
  <c r="K258" i="2" l="1"/>
  <c r="K270" i="2"/>
  <c r="K271" i="2"/>
  <c r="K283" i="2"/>
  <c r="K286" i="2"/>
  <c r="K294" i="2"/>
  <c r="K295" i="2"/>
  <c r="K296" i="2"/>
  <c r="K297" i="2"/>
  <c r="K300" i="2"/>
  <c r="K301" i="2"/>
  <c r="K302" i="2"/>
  <c r="K305" i="2"/>
  <c r="K311" i="2"/>
  <c r="K314" i="2"/>
  <c r="K315" i="2"/>
  <c r="K316" i="2"/>
  <c r="K317" i="2"/>
  <c r="K318" i="2"/>
  <c r="K321" i="2"/>
  <c r="K323" i="2"/>
  <c r="K330" i="2"/>
  <c r="K334" i="2"/>
  <c r="K336" i="2"/>
  <c r="K337" i="2"/>
  <c r="K338" i="2"/>
  <c r="K342" i="2"/>
  <c r="K343" i="2"/>
  <c r="K347" i="2"/>
  <c r="K348" i="2"/>
  <c r="K350" i="2"/>
  <c r="K352" i="2"/>
  <c r="K356" i="2"/>
  <c r="K359" i="2"/>
  <c r="K361" i="2"/>
  <c r="K362" i="2"/>
  <c r="K365" i="2"/>
  <c r="K366" i="2"/>
  <c r="K367" i="2"/>
  <c r="K369" i="2"/>
  <c r="K373" i="2"/>
  <c r="K374" i="2"/>
  <c r="K375" i="2"/>
  <c r="K376" i="2"/>
  <c r="K377" i="2"/>
  <c r="K380" i="2"/>
  <c r="K381" i="2"/>
  <c r="K383" i="2"/>
  <c r="K384" i="2"/>
  <c r="K385" i="2"/>
  <c r="K386" i="2"/>
  <c r="K387" i="2"/>
  <c r="K389" i="2"/>
  <c r="K392" i="2"/>
  <c r="K393" i="2"/>
  <c r="K394" i="2"/>
  <c r="K395" i="2"/>
  <c r="K397" i="2"/>
  <c r="K400" i="2"/>
  <c r="K404" i="2"/>
  <c r="K405" i="2"/>
  <c r="K406" i="2"/>
  <c r="K407" i="2"/>
</calcChain>
</file>

<file path=xl/sharedStrings.xml><?xml version="1.0" encoding="utf-8"?>
<sst xmlns="http://schemas.openxmlformats.org/spreadsheetml/2006/main" count="3035" uniqueCount="1451">
  <si>
    <t>ANNO</t>
  </si>
  <si>
    <t>CIG</t>
  </si>
  <si>
    <t>OGGETTO</t>
  </si>
  <si>
    <t>PROCEDURA SCELTA CONTRAENTE</t>
  </si>
  <si>
    <t>DATA INIZIO</t>
  </si>
  <si>
    <t>DATA ULTIMAZIONE</t>
  </si>
  <si>
    <t>IMPORTO AGGIUDICAZIONE</t>
  </si>
  <si>
    <t>23- AFFIDAMENTO IN ECONOMIA - AFFIDAMENTO DIRETTO</t>
  </si>
  <si>
    <t>08- AFFIDAMENTO IN ECONOMIA- COTTIMO FIDUCIARIO</t>
  </si>
  <si>
    <t>Smaltimento percolato e acque di scarto C.E.R. 16 10 02 - 19 07 03 - 19 08 99</t>
  </si>
  <si>
    <t>24- AFFIDAMENTO DIRETTO A SOCIETA' IN HOUSE</t>
  </si>
  <si>
    <t>Z480879755</t>
  </si>
  <si>
    <t>Servizi di trasporto e smaltimento rifiuti CER 150110*, CER 200127* e 200128</t>
  </si>
  <si>
    <t>ZC609B01F4</t>
  </si>
  <si>
    <t>Incarico fiduciario esperto qualificato in radioprotezione</t>
  </si>
  <si>
    <t>51289764E3</t>
  </si>
  <si>
    <t>Servizi di manutenzione, pulizia e sfalcio dei bordi stradali nei comuni di Verbania, Pieve Vergonte e Casale Corte Cerro</t>
  </si>
  <si>
    <t>01- PROCEDURA APERTA</t>
  </si>
  <si>
    <t>ZC10A9CD23</t>
  </si>
  <si>
    <t>SERVIZIO di accertamenti diagnostici tossicodipendenze</t>
  </si>
  <si>
    <t>5216175BC5</t>
  </si>
  <si>
    <t>Trasporto e recupero terre da spazzamento</t>
  </si>
  <si>
    <t>Fornitura contenitori carrellati a Magazzino</t>
  </si>
  <si>
    <t>Conferimento presso il polo tecnologico di Cavaglià della frazione residua di rifiuto urbano</t>
  </si>
  <si>
    <t>04- PROCEDURA NEGOZIATA SENZA PREVIA PUBBLICAZIONE DEL BANDO</t>
  </si>
  <si>
    <t>Z350AE3C0B</t>
  </si>
  <si>
    <t>SERVIZIO quinquennale di noleggio fotocopiatori</t>
  </si>
  <si>
    <t>5297723B4F</t>
  </si>
  <si>
    <t>Servizio di trasporto rifiuti derivanti dalla raccolta differenziata scarti legnosi  C.E.R. 20 01 38 e 15 01 03</t>
  </si>
  <si>
    <t>Z490B5E578</t>
  </si>
  <si>
    <t>SERVIZI manutenzione programmata portali di radioprotezione presso impianto di Mergozzo</t>
  </si>
  <si>
    <t>Polizza All Risk Apparecchiature Elettroniche</t>
  </si>
  <si>
    <t>Z490BB9F45</t>
  </si>
  <si>
    <t>SERVIZI di consulenza contabile e fiscale</t>
  </si>
  <si>
    <t>Servizi di trasporto rifiuti liquidi - percolati C.E.R. 190307 - C.E.R. 161002</t>
  </si>
  <si>
    <t>03- PROCEDURA NEGOZIATA PREVIA PUBBLICAZIONE DEL BANDO</t>
  </si>
  <si>
    <t>54292116A5</t>
  </si>
  <si>
    <t>Polizza Responsabilità civila verso terzi (RCT) e verso dipendenti (RCO) - LOTTO 2</t>
  </si>
  <si>
    <t>5429257C99</t>
  </si>
  <si>
    <t>Polizza Responsabilità Civile Patrimoniale (RCP) - LOTTO 3</t>
  </si>
  <si>
    <t>54292728FB</t>
  </si>
  <si>
    <t>Polizza Tutela Legale - LOTTO 4</t>
  </si>
  <si>
    <t>54292907D6</t>
  </si>
  <si>
    <t>54495506EB</t>
  </si>
  <si>
    <t>Lotto 1 - Servizio di trasporto e avvio a recupero codice CER 200307 - rifiuti ingombranti</t>
  </si>
  <si>
    <t>54496086C8</t>
  </si>
  <si>
    <t>Lotto 2 - Servizi di trasporto e avvio a recupero codice CER 200201 - rifiuti biodegradabili - sfalci</t>
  </si>
  <si>
    <t>544962332A</t>
  </si>
  <si>
    <t>Lotto 3 - Servizi di trasporto e avvio a recupero codice CER 200108 - rifiuti biodegradabili di cucine e mense</t>
  </si>
  <si>
    <t>Z8D0CEB796</t>
  </si>
  <si>
    <t>SERVIZIO di derattizzazione e disinfestazione aree ed impianti aziendali 2014/2016</t>
  </si>
  <si>
    <t>Fornitura n.2 costipatori 7 mc telaio &gt; 70 PTT e n.2 costipatori 5 mc telaio&gt; 50 PTT e servizio manutentivo full service</t>
  </si>
  <si>
    <t>5509100D20</t>
  </si>
  <si>
    <t>Fornitura n. 1 autocompattatore da 10 mc telaio &gt; 120 PTT e n. 1 autocompattatore da 10 mc telaio &gt; 140 PTT e servizio manutenzione full service</t>
  </si>
  <si>
    <t>ZCC0D0D51E</t>
  </si>
  <si>
    <t>FORNITURA dominio sito e caselle posta elettronica</t>
  </si>
  <si>
    <t>55318692B6</t>
  </si>
  <si>
    <t>5535447B5C</t>
  </si>
  <si>
    <t>Servizi di trasporto rifiuti indifferenziati</t>
  </si>
  <si>
    <t>27- CONFRONTO COMPETITIVO IN ADESIONE AD ACCORDO QUADRO/CONVENZIONE</t>
  </si>
  <si>
    <t>54371649AA</t>
  </si>
  <si>
    <t>Manutenzioni meccaniche attrezzature veicoli aziendali - Verbano 3</t>
  </si>
  <si>
    <t>5437171F6F</t>
  </si>
  <si>
    <t>Manutenzioni meccaniche attrezzature veicoli aziendali - Verbano Cusio 4</t>
  </si>
  <si>
    <t>543721321C</t>
  </si>
  <si>
    <t>Manutenzioni elettriche mezzi aziendali - Verbano Cusio 4</t>
  </si>
  <si>
    <t>54372321CA</t>
  </si>
  <si>
    <t>Manutenzione carrozzerie mezzi aziendali - ossola 2</t>
  </si>
  <si>
    <t>5437243ADB</t>
  </si>
  <si>
    <t>Manutenzione carrozzerie mezzi aziendali - Verbano 3</t>
  </si>
  <si>
    <t>IMPORTO SOMME LIQUIDATE al 31/12/15</t>
  </si>
  <si>
    <t>ZEA0D2EFA3</t>
  </si>
  <si>
    <t>SERVIZIO manutenzione impianto antintrusione Villadossola</t>
  </si>
  <si>
    <t>23 - AFFIDAMENTO IN ECONOMIA - AFFIDAMENTO DIRETTO</t>
  </si>
  <si>
    <t>ZC40D44B44</t>
  </si>
  <si>
    <t>FORNITURA sacchi in carta rifiuti biodegradabili</t>
  </si>
  <si>
    <t>SERVIZI manutenzione attrezzature veicoli raccolta rifiuti</t>
  </si>
  <si>
    <t>26 - AFFIDAMENTO DIRETTO IN ADESIONE AD ACCORDO QUADRO/CONVENZIONE</t>
  </si>
  <si>
    <t>Z530D60D3D</t>
  </si>
  <si>
    <t>CANONE manutenzione software 2014</t>
  </si>
  <si>
    <t>Z730D6ED91</t>
  </si>
  <si>
    <t>SERVIZIO indagini recupero credito</t>
  </si>
  <si>
    <t>ZB10D7519E</t>
  </si>
  <si>
    <t>FORNITURA urea veicoli aziendali</t>
  </si>
  <si>
    <t>Z480D79662</t>
  </si>
  <si>
    <t>SERVIZI consulenza legale</t>
  </si>
  <si>
    <t>ZDA0D90E09</t>
  </si>
  <si>
    <t>FORNITURA toner anno 2014</t>
  </si>
  <si>
    <t>08 - AFFIDAMENTO IN ECONOMIA- COTTIMO FIDUCIARIO</t>
  </si>
  <si>
    <t>Z9F0DBE845</t>
  </si>
  <si>
    <t>SERVIZI di analisi cliniche di laboratorio e visite medico specialistiche</t>
  </si>
  <si>
    <t>FORNITURA filo cotto per presse imballatrici</t>
  </si>
  <si>
    <t>ZDD0DC7871</t>
  </si>
  <si>
    <t>SERVIZI SEMESTRALI di monitoraggio ambientale discarica Regione Nosere</t>
  </si>
  <si>
    <t>Z770DD4261</t>
  </si>
  <si>
    <t>FORNITURA risme di carta per fotocopiatori aziendali</t>
  </si>
  <si>
    <t>Z1D0DDD1C8</t>
  </si>
  <si>
    <t>SERVIZIO di consulenza gestione rifiuti anno 2014</t>
  </si>
  <si>
    <t>Z380DDD232</t>
  </si>
  <si>
    <t>SERVIZI FORMATIVI per il personale addetto con CFR + piano formativo fondimpresa</t>
  </si>
  <si>
    <t>Z220E299C6</t>
  </si>
  <si>
    <t>FORNITURA Olio lubrificante per impianti Mergozzo-Nosere e Magazzino</t>
  </si>
  <si>
    <t>Z990E29A79</t>
  </si>
  <si>
    <t xml:space="preserve">FORNITURA Olio lubrificante per impianti Mergozzo-Nosere e Magazzino PETRONAS </t>
  </si>
  <si>
    <t>ZD40E29BAB</t>
  </si>
  <si>
    <t xml:space="preserve">FORNITURA attrezzatura minuta e materiale di consumo impianti/raccolta/manutenzioni/officina - VI.PE srl  </t>
  </si>
  <si>
    <t>ZD60E29C35</t>
  </si>
  <si>
    <t>FORNITURA attrezzatura minuta e materiali di consumo impianti/raccolta/manutenzioni/officina- L'Hobbysta</t>
  </si>
  <si>
    <t>Z970E29CE0</t>
  </si>
  <si>
    <t>FORNITURA attrezzatura minuta e materiale di consumo impianti/raccolta/ - JANNI &amp; CESCHI</t>
  </si>
  <si>
    <t>Z690E29D39</t>
  </si>
  <si>
    <t xml:space="preserve">FORNITURA prodotti chimici per impianto Mergozzo - CHIMITEX </t>
  </si>
  <si>
    <t>Z110E29E04</t>
  </si>
  <si>
    <t xml:space="preserve">SERVIZI di manutenzione automezzi targati e attrezzature impianti - SPECIAL CAR </t>
  </si>
  <si>
    <t>Z040E29E6F</t>
  </si>
  <si>
    <t>SERVIZI di manutenzione automezzi targati e attrezzature impianti - TOCECAR</t>
  </si>
  <si>
    <t>ZAE0E2A022</t>
  </si>
  <si>
    <t xml:space="preserve">SERVIZI di manutenzione attrezzature impianti - LIEBHERR </t>
  </si>
  <si>
    <t>ZA80E2A07A</t>
  </si>
  <si>
    <t>SERVIZI di monitoraggio ambientale acque IMPIANTI/MAGAZZINO/RACCOLTA - COMIE</t>
  </si>
  <si>
    <t>ZB40E2A1C0</t>
  </si>
  <si>
    <t xml:space="preserve">SERVIZI di pulizia e spurgo tombini impianti, fosse settiche edifici e allontanamenti acque reflue - VCO SPURGHI </t>
  </si>
  <si>
    <t>ZF80E2A26E</t>
  </si>
  <si>
    <t>SERVIZI di trasporto e recupero INERTI da impianti - COOP. RISORSE</t>
  </si>
  <si>
    <t>ZCB0E2A502</t>
  </si>
  <si>
    <t>SERVIZIO di trasporto e recupero lattine CNA - SMALTIMENTO SOVVALLI - RONI</t>
  </si>
  <si>
    <t>Z5C0E2A57C</t>
  </si>
  <si>
    <t xml:space="preserve">FORNITURA materiali per manutenzione attrezzature IMPIANTI/MANUTENZIONI - TECNO.AIR </t>
  </si>
  <si>
    <t>ZA30E2A5FE</t>
  </si>
  <si>
    <t xml:space="preserve">SERVIZI di manutenzione attrezzature area Mergozzo - PIEMONTE SERVICE </t>
  </si>
  <si>
    <t>ZDE0E2B8D6</t>
  </si>
  <si>
    <t xml:space="preserve">FORNITURA sacchetti per deiezioni canine </t>
  </si>
  <si>
    <t>ZAB0E2B9CC</t>
  </si>
  <si>
    <t>FORNITURA gruppo valvole per attacco VVFF impianto Mergozzo  e materiale antincendio integrativo</t>
  </si>
  <si>
    <t>Z390E33115</t>
  </si>
  <si>
    <t>LAVORI di costruzione basso fabbricato per la raccotla di rifiuti urbani comune di Stresa</t>
  </si>
  <si>
    <t>56492325B8</t>
  </si>
  <si>
    <t>FORNITURA BIDONCINI PER RACCOLTA DOMICILIARE RIFIUTI</t>
  </si>
  <si>
    <t>ZF10E3CB96</t>
  </si>
  <si>
    <t xml:space="preserve">FORNITURA vestiario estivo dipendenti aziendali </t>
  </si>
  <si>
    <t>Z7D0E3CDA8</t>
  </si>
  <si>
    <t>FORNITURA DPI</t>
  </si>
  <si>
    <t>Z490E51BB5</t>
  </si>
  <si>
    <t>SERVIZI di manutenzione veicoli peugeot in garanzia IMPIANTI/MAGAZZINO/OFFICINA</t>
  </si>
  <si>
    <t>Z460E7228C</t>
  </si>
  <si>
    <t xml:space="preserve">FORNITURA pneumatici a magazzino GIUDICI GOMME </t>
  </si>
  <si>
    <t>ZDF0E72491</t>
  </si>
  <si>
    <t>FORNITURA pneumatici per magazzino RINOVIS</t>
  </si>
  <si>
    <t>Z720E72595</t>
  </si>
  <si>
    <t xml:space="preserve">FORNITURA ricambi per spazzatrici LINEA STRADALE </t>
  </si>
  <si>
    <t>5674832B80</t>
  </si>
  <si>
    <t>FORNITURA veicoli e attrezzature per trasporto rifiuti - LOTTO 1</t>
  </si>
  <si>
    <t>01 - PROCEDURA APERTA</t>
  </si>
  <si>
    <t>FORNITURA veicoli e attrezzature per trasporto rifiuti - LOTTO 2</t>
  </si>
  <si>
    <t>ZEC0E74F4A</t>
  </si>
  <si>
    <t>FORNITURA ricambi per spazzatricei AEBI</t>
  </si>
  <si>
    <t>Z4D0E74F93</t>
  </si>
  <si>
    <t xml:space="preserve">FORNITURA ricambi per spazzatrici GILETTA </t>
  </si>
  <si>
    <t>ZAD0E74FF5</t>
  </si>
  <si>
    <t xml:space="preserve">FORNITURA ricambi per spazzatrice U.C.M. </t>
  </si>
  <si>
    <t>ZDE0E7506B</t>
  </si>
  <si>
    <t xml:space="preserve">FORNITURA ricambi per spazzatrici FARID </t>
  </si>
  <si>
    <t>ZA20E750EA</t>
  </si>
  <si>
    <t xml:space="preserve">FORNITURA ricambi per Veicoli IVECO FIAT </t>
  </si>
  <si>
    <t>Z9C0E7523D</t>
  </si>
  <si>
    <t xml:space="preserve">FORNITURA ricambi veicoli ROSSI </t>
  </si>
  <si>
    <t xml:space="preserve">FORNITURA ricambi veicoli VARI </t>
  </si>
  <si>
    <t>ZF60E753F2</t>
  </si>
  <si>
    <t>Z300E75772</t>
  </si>
  <si>
    <t xml:space="preserve">FORNITURA attrezzature e materiale di consumo per servizi raccolta </t>
  </si>
  <si>
    <t>ZB90E75818</t>
  </si>
  <si>
    <t xml:space="preserve">FORNITURA materiali per igiene e pulizia  </t>
  </si>
  <si>
    <t>ZAA0E758F4</t>
  </si>
  <si>
    <t>FORNITURA prodotti chimici</t>
  </si>
  <si>
    <t>Z4A0E7598D</t>
  </si>
  <si>
    <t>FORNITURA ricambi e materiale di consumo veicoli</t>
  </si>
  <si>
    <t>ZF30E75AFB</t>
  </si>
  <si>
    <t>SERVIZI manutentivi distributore interno gasolio Verbania</t>
  </si>
  <si>
    <t>Z0F0E7612E</t>
  </si>
  <si>
    <t xml:space="preserve">SERVIZI manutentivi per attrezzature carro ponte impianto Mergozzo </t>
  </si>
  <si>
    <t>ZF80E808E4</t>
  </si>
  <si>
    <t>FORNITURA pneumatici a magazzino VENETO GOMME</t>
  </si>
  <si>
    <t>FORNITURA formulari e registri rifiuti per impianti</t>
  </si>
  <si>
    <t>LAVORI di costruzione nuovo centro raccolta differenziata Mergozzo</t>
  </si>
  <si>
    <t>04 - PROCEDURA NEGOZIATA SENZA PREVIA PUBBLICAZIONE DEL BANDO</t>
  </si>
  <si>
    <t>5709581F47</t>
  </si>
  <si>
    <t>FORNITURA carburante autotrazione extrarete - CONSIP</t>
  </si>
  <si>
    <t>Z600ED7572</t>
  </si>
  <si>
    <t>SERVIZIO di manutenzione pressa imballatrice impianto di Regione Nosere</t>
  </si>
  <si>
    <t xml:space="preserve">SERVIZIO abbonamento digicamere "più prezzi"  </t>
  </si>
  <si>
    <t>SERVIZIO di inserzione annuale su Pagine Gialle SEAT</t>
  </si>
  <si>
    <t>Z640EFC1D3</t>
  </si>
  <si>
    <t>FORNITURA pneumatici per veicoli di raccolta - FRANZOSI</t>
  </si>
  <si>
    <t>Z090EFC5BB</t>
  </si>
  <si>
    <t xml:space="preserve">FORNITURA materiali vari di consumo per raccolta rifiuti - MOSONI  </t>
  </si>
  <si>
    <t xml:space="preserve">FORNITURA schede magnetiche per servizi di raccolta rifiuti </t>
  </si>
  <si>
    <t>ZE90F01E8A</t>
  </si>
  <si>
    <t xml:space="preserve">SERVIZIO di noleggio piattaforma aerea </t>
  </si>
  <si>
    <t>Z700F01F43</t>
  </si>
  <si>
    <t>FORNITURA materiali idraulici per manutenzioni immobili</t>
  </si>
  <si>
    <t>Z570F01F63</t>
  </si>
  <si>
    <t>FORNITURA materiale elettrico per manutenzione immobili / automezzi</t>
  </si>
  <si>
    <t>ZF60F024FC</t>
  </si>
  <si>
    <t>SERVIZIO di verifica periodica Gru e attrezzature a fune</t>
  </si>
  <si>
    <t>Z210F0256C</t>
  </si>
  <si>
    <t>ZD90F025FE</t>
  </si>
  <si>
    <t>FORNITURA cancelleria e materiale per ufficio</t>
  </si>
  <si>
    <t>Z020F05CCC</t>
  </si>
  <si>
    <t>INCARICO medico competente D.lgs. 81/2008 biennio 14-15</t>
  </si>
  <si>
    <t>FORNITURA carburante alla pompa con schede carburante - FERRI</t>
  </si>
  <si>
    <t>Z910F1EB2C</t>
  </si>
  <si>
    <t>FORNITURA materiale per pronto soccorso e DPI residuali</t>
  </si>
  <si>
    <t>ZC00F1FFAF</t>
  </si>
  <si>
    <t>FORNITURA scope in saggina per servizi nettezza urbana</t>
  </si>
  <si>
    <t>Locazione autoveicoli senza operatore CTR11-0189</t>
  </si>
  <si>
    <t>ZCE0F26A68</t>
  </si>
  <si>
    <t>SERVIZI manutenzione aree verdi aziendali e taglio erba presso discarica</t>
  </si>
  <si>
    <t>SERVIZI DI LEASING FINANZIARIO BENI MOBILI</t>
  </si>
  <si>
    <t>Z6A0F3BC30</t>
  </si>
  <si>
    <t>FORNITURA PC Dell ed attrezzature hardware</t>
  </si>
  <si>
    <t>Z870F3C5F7</t>
  </si>
  <si>
    <t>SERVIZIO di manutenzione e revisione soffiatori e decespugliatori raccolta</t>
  </si>
  <si>
    <t>ZDD0F3C793</t>
  </si>
  <si>
    <t>SERVIZIO di manutenzione e verifica periodica allarme antincendio Mergozzo</t>
  </si>
  <si>
    <t>ZE40F40E18</t>
  </si>
  <si>
    <t>SERVIZI manutentivi edili fabbricati e infrastrutture aziendali</t>
  </si>
  <si>
    <t>Z870F40E85</t>
  </si>
  <si>
    <t>SERVIZI da vetraio per fabbricati aziendali</t>
  </si>
  <si>
    <t>Z060F40F0C</t>
  </si>
  <si>
    <t>FORNITURA pezzi di ricambio veicoli PIAGGIO</t>
  </si>
  <si>
    <t>ZC40F40F46</t>
  </si>
  <si>
    <t>FORNITURA raccordi e tubazioni ad alta pressione</t>
  </si>
  <si>
    <t>Z1D0F40F5D</t>
  </si>
  <si>
    <t>FORNITURA pezzi di ricambio veicoli FIAT</t>
  </si>
  <si>
    <t>Z370F40F82</t>
  </si>
  <si>
    <t>SERVIZI di lavaggio indumenti ad alta visibilità - TICKET</t>
  </si>
  <si>
    <t>Z260F40FD4</t>
  </si>
  <si>
    <t>SERVIZI di raccolta da cooperative toner e sacco bianco baveno</t>
  </si>
  <si>
    <t>Z1E0F4BD2D</t>
  </si>
  <si>
    <t>SERVIZI di rilevo planoaltimetrico discarica di Domodossola - prescrizioni ambientali</t>
  </si>
  <si>
    <t>ZD10F8CAB7</t>
  </si>
  <si>
    <t>SERVIZIO di smaltimento farmaci C.E.R. 20 01 32</t>
  </si>
  <si>
    <t>Z5C0F8CE7A</t>
  </si>
  <si>
    <t>FORNITURA materiali di consumo per officina</t>
  </si>
  <si>
    <t>Z8C0F966A4</t>
  </si>
  <si>
    <t>FORNITURE materiali per manutenzione settore impianti, raccolta, fabbricati sede e Villadossola</t>
  </si>
  <si>
    <t>Z380F96788</t>
  </si>
  <si>
    <t>SERVIZI verifica impianti antincendio Domodossola e Mergozzo</t>
  </si>
  <si>
    <t>Z670F97047</t>
  </si>
  <si>
    <t>SERVIZIO noleggio bombole officina</t>
  </si>
  <si>
    <t>ZF40F973F7</t>
  </si>
  <si>
    <t>Z830F97FAB</t>
  </si>
  <si>
    <t>SERVIZIO manutenzione attrezzature d'officina - ponti Eurogamma</t>
  </si>
  <si>
    <t>ZFA0F9844A</t>
  </si>
  <si>
    <t>SERVIZIO solvente per officina</t>
  </si>
  <si>
    <t>ZCD0F986DE</t>
  </si>
  <si>
    <t>SERVIZIO recupero mezzi raccolta - Autofficina Mazzi</t>
  </si>
  <si>
    <t>ZD90F98729</t>
  </si>
  <si>
    <t>SERVIZIO recupero mezzi raccolta - Carrozzeria Albertini</t>
  </si>
  <si>
    <t>Z660F9878A</t>
  </si>
  <si>
    <t>SERVIZI per pratiche automobilistiche - Agenzia A.P.A.</t>
  </si>
  <si>
    <t>Z1F0F98803</t>
  </si>
  <si>
    <t>SERVIZIO manutenzione pneumatici - Spi Service</t>
  </si>
  <si>
    <t>ZEB0F9A581</t>
  </si>
  <si>
    <t>SERVIZIO buoni mensa aziendali - Sodexo</t>
  </si>
  <si>
    <t>Z7C0F9BF79</t>
  </si>
  <si>
    <t>SERVIZI di manutenzione pneumatici - Giudici</t>
  </si>
  <si>
    <t>ZBA0F9C275</t>
  </si>
  <si>
    <t>FORNITURA materiale di consumo per officina/raccolta</t>
  </si>
  <si>
    <t>58114120E5</t>
  </si>
  <si>
    <t>SERVIZIO DI TRASPORTO PLASTICA</t>
  </si>
  <si>
    <t>ZCF0FB7C6D</t>
  </si>
  <si>
    <t>FORNITURA card e pos servizio TIA - materiali di consumo</t>
  </si>
  <si>
    <t>Z510FFE066</t>
  </si>
  <si>
    <t>SERVIZI di manutenzione impianti idraulici e di condizionamento</t>
  </si>
  <si>
    <t>ZBD0FFE113</t>
  </si>
  <si>
    <t>SERVIZI di manutenzione e revisione periodica caldaie Villadossola</t>
  </si>
  <si>
    <t>ZC60FFE285</t>
  </si>
  <si>
    <t>SERVIZIO di manutenzione centralino telefonico sede</t>
  </si>
  <si>
    <t>Z730FFE3AE</t>
  </si>
  <si>
    <t>SERVIZI di verifica impianti di messa a terra L.462</t>
  </si>
  <si>
    <t>ZD10FFE968</t>
  </si>
  <si>
    <t>SERVIZI di accertamento diagnostico tossicodipendenze</t>
  </si>
  <si>
    <t>Z9F10397E3</t>
  </si>
  <si>
    <t>SERVIZIO progettazione definitiva ed esecutiva, direzione e contabilizzazione lavori area in località Pissarotta - Stresa</t>
  </si>
  <si>
    <t>Z17103A637</t>
  </si>
  <si>
    <t>SERVIZIO manutenzione programmata nastro trasportatore impianto Domodossola</t>
  </si>
  <si>
    <t>ZA5103C69B</t>
  </si>
  <si>
    <t>FORNITURA DPI - scarpe estive e invernali e stivali</t>
  </si>
  <si>
    <t>Z6E104693F</t>
  </si>
  <si>
    <t>SERVIZI di manutenzione software EcosWEB</t>
  </si>
  <si>
    <t>Z8910469A9</t>
  </si>
  <si>
    <t xml:space="preserve">SERVIZI di manutenzione software ed hardware aziendale - canoni </t>
  </si>
  <si>
    <t>SERVIZI legali per recupero crediti</t>
  </si>
  <si>
    <t>Z441046BA7</t>
  </si>
  <si>
    <t>SERVIZI manutentivi esterni per spazzatrici</t>
  </si>
  <si>
    <t>SERVIZI di manutenzione esterna pneumatici</t>
  </si>
  <si>
    <t>5875717B0C</t>
  </si>
  <si>
    <t>FORNITURA veicoli attrezzati raccolta rifiuti lotto 1</t>
  </si>
  <si>
    <t>FORNITURA veicoli attrezzati raccolta rifiuti lotto 2</t>
  </si>
  <si>
    <t>ZF8105BA77</t>
  </si>
  <si>
    <t xml:space="preserve">FORNITURA materiali di ricambio spazzatrice green machine </t>
  </si>
  <si>
    <t xml:space="preserve">Z4B1066C5D </t>
  </si>
  <si>
    <t>SERVIZI di manutenzione attrezzature veicoli accordo quadro ossola 1 - PROROGA</t>
  </si>
  <si>
    <t>ZB61066CC5</t>
  </si>
  <si>
    <t xml:space="preserve">SERVIZI di manutenzione telai veicoli accordo quadro Ossola 1 </t>
  </si>
  <si>
    <t>Z0E1066D92</t>
  </si>
  <si>
    <t>SERVIZI manutenzione elettrica accordo quadro ossola 1</t>
  </si>
  <si>
    <t>58848847E6</t>
  </si>
  <si>
    <t>SERVIZI DI MANUTENZIONE MECCANICA TELAI - ACCORDO QUADRO OSSOLA 2</t>
  </si>
  <si>
    <t>5884908BB3</t>
  </si>
  <si>
    <t>SERVIZI DI MANUTENZIONE MECCANICA AUTOTELAI - VERBANO</t>
  </si>
  <si>
    <t>Z911067086</t>
  </si>
  <si>
    <t xml:space="preserve">SERVIZI di pubblicazione legale gara acquisto veicoli </t>
  </si>
  <si>
    <t>Z911067F3B</t>
  </si>
  <si>
    <t>FORNITURA materiali per manutenzione impianti-raccolta-fabbricati</t>
  </si>
  <si>
    <t>588955240F</t>
  </si>
  <si>
    <t>Convenzione per smaltimento presso depuratore consortile C.E.R 161002, C.E.R. 190703, C.E.R. 190899</t>
  </si>
  <si>
    <t>58386140B2</t>
  </si>
  <si>
    <t>SERVIZI di igiene ambientale: raccolta differenziata-trasporto rifiuti-spazzamento stradale-gestione centi raccolta comunali</t>
  </si>
  <si>
    <t>58832936F7</t>
  </si>
  <si>
    <t>SERVIZI assicurativi RCA-RCT</t>
  </si>
  <si>
    <t>ZCF1076B91</t>
  </si>
  <si>
    <t>SERVIZI di pubblicazione legale gara affidamento servizi assicurativi RCA-RCT</t>
  </si>
  <si>
    <t>Z59107BE7A</t>
  </si>
  <si>
    <t>SERVIZIO manutenzione selleria mezzi raccolta</t>
  </si>
  <si>
    <t>590379099F</t>
  </si>
  <si>
    <t>SERVIZI DI PULIZIA ORDINARIA E STRAORDINARIA DEI LOCALI AZIENDALI</t>
  </si>
  <si>
    <t>17 - AFFIDAMENTO DIRETTO EX. ART. 5 DELLA LEGGE N. 381/91</t>
  </si>
  <si>
    <t>Z981092895</t>
  </si>
  <si>
    <t>SERVIZI di manutenzione elettrica Telai - Accordo Quadro Ossola 2 - PROROGA</t>
  </si>
  <si>
    <t>Z9E1098B44</t>
  </si>
  <si>
    <t xml:space="preserve">LAVORI di scavo a sezione obbligata per ampliamento rete illuminazione </t>
  </si>
  <si>
    <t xml:space="preserve">Z0C10A5DEF </t>
  </si>
  <si>
    <t xml:space="preserve">LAVORI di riqualificazione energetica centrale termica sede di Verbania </t>
  </si>
  <si>
    <t>591670074B</t>
  </si>
  <si>
    <t>SERVIZIO di trasporto e avvio a recupero terre di spazzamento</t>
  </si>
  <si>
    <t>5920043E04</t>
  </si>
  <si>
    <t>FORNITURA PNEUMATICI E SERVIZI ACCESSORI DI MONTAGGIO</t>
  </si>
  <si>
    <t>59309674CC</t>
  </si>
  <si>
    <t>SERVIZIO DI ELABORAZIONE CEDOLINI PAGA E CONSULENZA DEL LAVORO</t>
  </si>
  <si>
    <t>Z2610E7342</t>
  </si>
  <si>
    <t>SERVIZIO installazione protezione finestre capannone plastica Mergozzo</t>
  </si>
  <si>
    <t>Z8310E73D0</t>
  </si>
  <si>
    <t>SERVIZIO manutenzione carrelli elevatori Mergozzo</t>
  </si>
  <si>
    <t>Z1711233FF</t>
  </si>
  <si>
    <t xml:space="preserve">Sistema software per controllo freni - ex frenocar </t>
  </si>
  <si>
    <t>Z651126C51</t>
  </si>
  <si>
    <t xml:space="preserve">SERVIZI di progettazione, progetto stralcio nuove centro Mergozzo </t>
  </si>
  <si>
    <t>Z9911424D6</t>
  </si>
  <si>
    <t xml:space="preserve">LAVORI di sistemazione locali docce sede Verbania </t>
  </si>
  <si>
    <t>Z2D11430E8</t>
  </si>
  <si>
    <t>FORNITURA cestelli filtro</t>
  </si>
  <si>
    <t>Z651143246</t>
  </si>
  <si>
    <t>SERVIZIO di manutenzione automezzi e attrezzature impianti</t>
  </si>
  <si>
    <t>ZE31148D1A</t>
  </si>
  <si>
    <t>SERVIZI straordinari manutenzione verde VERBANIA</t>
  </si>
  <si>
    <t>Z91114EE9E</t>
  </si>
  <si>
    <t xml:space="preserve">SERVIZI di trasporto e avvio a recupero rifiuti CER 16 01 03 </t>
  </si>
  <si>
    <t>5971826AB4</t>
  </si>
  <si>
    <t>FORNITURA CON CONTESTUALE PERMUTA N^ 5 VEICOLI RACCOLTA RIFIUTI</t>
  </si>
  <si>
    <t>FORNITURA CARBURANTE MEDIANTE FUEL CARD</t>
  </si>
  <si>
    <t>Z811183778</t>
  </si>
  <si>
    <t>SERVIZI amministrativi per demolizione veicoli</t>
  </si>
  <si>
    <t>Z84119F955</t>
  </si>
  <si>
    <t xml:space="preserve">SERVIZIO SAAS Software elaborazione paghe + ATTIVAZIONE e FORMAZIONE </t>
  </si>
  <si>
    <t>Z6211C64A6</t>
  </si>
  <si>
    <t>SERVIZIO di riparazione portone sezionale impianto Domodossola regione Nosere</t>
  </si>
  <si>
    <t>ZE211C64D5</t>
  </si>
  <si>
    <t>FORNITURA e posa nuovo cancello per impianto di Mergozzo Località Prato Michelaccio</t>
  </si>
  <si>
    <t>Z4B11B58AA</t>
  </si>
  <si>
    <t>FORNITURA sale invernale</t>
  </si>
  <si>
    <t>Z1711CD0E0</t>
  </si>
  <si>
    <t>SERVIZIO professionale coordinatore sicurezza presso cantiere Corso Mameli Verbania</t>
  </si>
  <si>
    <t>Z9611D2FE5</t>
  </si>
  <si>
    <t>Servizi manutenzione meccanica telai - Accordo Quadro Ossola 2</t>
  </si>
  <si>
    <t>Z2411D308B</t>
  </si>
  <si>
    <t>Servizi manutenzione meccanica attrezzature - Accordo Quandro Ossola 2</t>
  </si>
  <si>
    <t>Z7E11D3145</t>
  </si>
  <si>
    <t>Servizi manutenzione meccanica autotelai - Accordo Quadro Verbano Cusio</t>
  </si>
  <si>
    <t>ZBB11F2CED</t>
  </si>
  <si>
    <t>FORNITURA sacchi in mater bi per raccolta frazione organica</t>
  </si>
  <si>
    <t>603783423D</t>
  </si>
  <si>
    <t>Servizi manutenzione meccanica telai - Accordo Quadro Verbano 3</t>
  </si>
  <si>
    <t>ZD21218F18</t>
  </si>
  <si>
    <t xml:space="preserve">FORNITURA cesti natalizi per personale aziendale </t>
  </si>
  <si>
    <t>Z0C1218FA7</t>
  </si>
  <si>
    <t>FORNITURA biglietti natalizi per rappresentanza e calendari</t>
  </si>
  <si>
    <t>60367324D6</t>
  </si>
  <si>
    <t>FORNITURA COMPATTATORI SCARRABILI "MONOPALA" per raccolta rifiuti</t>
  </si>
  <si>
    <t>Z69123BF13</t>
  </si>
  <si>
    <t xml:space="preserve">SERVIZIO di pubblicazione legale gara Fornitura Press Container </t>
  </si>
  <si>
    <t>Z27125122D</t>
  </si>
  <si>
    <t>SERVIZIO riparazione soffiatore elettrico</t>
  </si>
  <si>
    <t>Z8B125AC97</t>
  </si>
  <si>
    <t>SERVIZIO sgombero neve presso Ecocentri anno 2014/2015</t>
  </si>
  <si>
    <t>ZD1125AFC5</t>
  </si>
  <si>
    <t>SERVIZIO montaggio pneumatici</t>
  </si>
  <si>
    <t>Z4B127E4AE</t>
  </si>
  <si>
    <t>SERVIZIO trasporto e recupero imballaggi metallici per CNA</t>
  </si>
  <si>
    <t>ZCD128FECC</t>
  </si>
  <si>
    <t>Z6512AC528</t>
  </si>
  <si>
    <t>CANONE annuale software ufficio peso</t>
  </si>
  <si>
    <t>ZA312AC533</t>
  </si>
  <si>
    <t>CANONE annuale software e manutenzione timbratori presenze</t>
  </si>
  <si>
    <t>ZB512BC317</t>
  </si>
  <si>
    <t>FORNITURA timbri/DDT/registri/materiale consumo</t>
  </si>
  <si>
    <t>Z5E12BC32C</t>
  </si>
  <si>
    <t>FORNITURA cancelleria</t>
  </si>
  <si>
    <t>Z6D12BC34B</t>
  </si>
  <si>
    <t>FORNITURA stampati e manifesti</t>
  </si>
  <si>
    <t>Z3D12BC8FC</t>
  </si>
  <si>
    <t>FORNITURA sacchi - cestini</t>
  </si>
  <si>
    <t>Z4612BC973</t>
  </si>
  <si>
    <t>FORNITURA kit borsa</t>
  </si>
  <si>
    <t>ZE412BC9E0</t>
  </si>
  <si>
    <t>FORNITURA Ad-Blue - magazzino</t>
  </si>
  <si>
    <t>Z7112BCA41</t>
  </si>
  <si>
    <t>FORNITURA pneumatici</t>
  </si>
  <si>
    <t>Z7112C613F</t>
  </si>
  <si>
    <t>FORNITURA materiale minuto impianti - RACCOLTA</t>
  </si>
  <si>
    <t>ZF512C6187</t>
  </si>
  <si>
    <t>FORNITURA materiale minuto impianti e manutenzioni</t>
  </si>
  <si>
    <t>ZF312C61F8</t>
  </si>
  <si>
    <t>SERVIZIO manutenzione carrelli elevatori impianti</t>
  </si>
  <si>
    <t>Z3412C6274</t>
  </si>
  <si>
    <t>FORNITURA pezzi di ricambio attrezzature impianti e mezzi raccolta</t>
  </si>
  <si>
    <t>Z4412C66C4</t>
  </si>
  <si>
    <t>SERVIZIO di manutenzione caricatore SOLMEC</t>
  </si>
  <si>
    <t>ZC912CC185</t>
  </si>
  <si>
    <t>FORNITURA pneumatici a magazzino</t>
  </si>
  <si>
    <t>ZBB12CC692</t>
  </si>
  <si>
    <t>FORNITURA DPI diversi</t>
  </si>
  <si>
    <t>ZFA12CC6E2</t>
  </si>
  <si>
    <t>FORNITURA DPI vari e scarpe residuali</t>
  </si>
  <si>
    <t>ZCF12CC80A</t>
  </si>
  <si>
    <t>FORNITURA attrezzature e materiale per raccolta, impianti e magazzino</t>
  </si>
  <si>
    <t>Z9512CEC5F</t>
  </si>
  <si>
    <t>SERVIZIO di collaudo statico strutturale LAVORI MERGOZZO</t>
  </si>
  <si>
    <t>Z8A12D148C</t>
  </si>
  <si>
    <t>FORNITURA mensile elaborazioni meteorologiche discarica Domodossola</t>
  </si>
  <si>
    <t>61026512EB</t>
  </si>
  <si>
    <t>FORNITURA attrezzature per il trasporto rifiuti usate</t>
  </si>
  <si>
    <t>ZD312DC12D</t>
  </si>
  <si>
    <t>FORNITURA centralina oleodinamica per funzionamento piani mobili impianto Mergozzo</t>
  </si>
  <si>
    <t>ZBF12DC78D</t>
  </si>
  <si>
    <t>FORNITURA sacchi carta per raccolta frazione organica</t>
  </si>
  <si>
    <t>Z7212DD327</t>
  </si>
  <si>
    <t>SERVIZIO hosting sito e AVCP per pubblicazione dati trasparenza e canone 2015 dominio</t>
  </si>
  <si>
    <t>Z7F12FB811</t>
  </si>
  <si>
    <t>FORNITURA catene per trattori stradali trasporto RSU</t>
  </si>
  <si>
    <t>ZDA12FBEF2</t>
  </si>
  <si>
    <t>SERVIZIO verifica impianti antintrusione e materiale</t>
  </si>
  <si>
    <t>CONVENZIONE PER SMALTIMENTO RIFIUTI PRESSO IL DEPURATORE CONSORTILE C.E.R. 16 10 02 - C.E.R. 19 07 03</t>
  </si>
  <si>
    <t>Z6D130483F</t>
  </si>
  <si>
    <t xml:space="preserve">FORNITURA materiali di consumo per spazzatrici stradali </t>
  </si>
  <si>
    <t>ZB413048C1</t>
  </si>
  <si>
    <t>Z54130495A</t>
  </si>
  <si>
    <t>Z34130498D</t>
  </si>
  <si>
    <t>ZBF13049C2</t>
  </si>
  <si>
    <t>FORNITURA spazzole per spazzatrici stradali</t>
  </si>
  <si>
    <t>Z351304ACD</t>
  </si>
  <si>
    <t>SERVIZIO di revisione caldaia sede di Verbania</t>
  </si>
  <si>
    <t>Z3C1304BB5</t>
  </si>
  <si>
    <t xml:space="preserve">SERVIZIO di manutenzione periodica impianto condizionamento Villadossola </t>
  </si>
  <si>
    <t>Z9C1304D12</t>
  </si>
  <si>
    <t xml:space="preserve">FORNITURA materiali edili per manutenzioni immobili </t>
  </si>
  <si>
    <t>Z581304D5F</t>
  </si>
  <si>
    <t>FORNITURA materiali di consumo vari per manutenzione immobili</t>
  </si>
  <si>
    <t>Z4E1304E99</t>
  </si>
  <si>
    <t>CIG Annullato</t>
  </si>
  <si>
    <t>ZBE130505A</t>
  </si>
  <si>
    <t>Z5C1305455</t>
  </si>
  <si>
    <t>FORNITURA materiali vari sicurezza e antincendio per manutenzioni e raccolta</t>
  </si>
  <si>
    <t>ZD613054DC</t>
  </si>
  <si>
    <t xml:space="preserve">FORNITURA materiale elettrico vario per manutenzione immobili </t>
  </si>
  <si>
    <t>6116875CEC</t>
  </si>
  <si>
    <t>SERVIZIO manutenzione meccanica telai Ossola 1</t>
  </si>
  <si>
    <t>27 - CONFRONTO COMPETITIVO IN ADESIONE AD ACCORDO QUADRO/CONVENZIONE</t>
  </si>
  <si>
    <t>611688987B</t>
  </si>
  <si>
    <t>SERVIZIO manutenzione meccanica telai Ossola 2</t>
  </si>
  <si>
    <t>6117614EC3</t>
  </si>
  <si>
    <t>SERVIZIO manutenzione meccanica telai Verbano</t>
  </si>
  <si>
    <t>611762148D</t>
  </si>
  <si>
    <t>SERVIZIO manutenzione meccanica telai Verbano Cusio</t>
  </si>
  <si>
    <t>ZA4130A487</t>
  </si>
  <si>
    <t>SERVIZIO di manutenzione attrezzature veicoli raccolta Verbano 3</t>
  </si>
  <si>
    <t>Z25130A49D</t>
  </si>
  <si>
    <t>SERVIZIO di manutenzione attrezzature veicoli raccolta Ossola 2</t>
  </si>
  <si>
    <t>61176371C2</t>
  </si>
  <si>
    <t>SERVIZIO di manutenzione attrezzature veicoli raccolta Ossola 1</t>
  </si>
  <si>
    <t>Z31130A4E8</t>
  </si>
  <si>
    <t xml:space="preserve">SERVIZIO di manutenzione attrezzature veicoli raccolta Verbano Cusio </t>
  </si>
  <si>
    <t>Z18130A508</t>
  </si>
  <si>
    <t xml:space="preserve">SERVIZIO di manutenzione parti elettriche veicoli raccolta Ossola 1 </t>
  </si>
  <si>
    <t>Z2F130A559</t>
  </si>
  <si>
    <t xml:space="preserve">SERVIZIO di manutenzione parti elettriche veicoli raccolta Ossola 2 </t>
  </si>
  <si>
    <t>6117648AD3</t>
  </si>
  <si>
    <t xml:space="preserve">SERVIZIO di manutenzione parti elettriche veicoli raccolta Verbano </t>
  </si>
  <si>
    <t>Z99130A57C</t>
  </si>
  <si>
    <t xml:space="preserve">SERVIZIO di manutenzione parti elettriche veicoli raccolta Verbano Cusio </t>
  </si>
  <si>
    <t>Z1A130A592</t>
  </si>
  <si>
    <t>SERVIZIO di manutenzione carrozzeria veicoli raccolta Ossola 1</t>
  </si>
  <si>
    <t>Z1E130A5AB</t>
  </si>
  <si>
    <t>SERVIZIO di manutenzione carrozzeria veicoli raccolta Ossola 2</t>
  </si>
  <si>
    <t>Z55130A5C9</t>
  </si>
  <si>
    <t>SERVIZIO di manutenzione carrozzeria veicoli raccolta Verbano</t>
  </si>
  <si>
    <t>Z35130A5FC</t>
  </si>
  <si>
    <t xml:space="preserve">SERVIZIO di manutenzione carrozzeria veicoli raccolta Verbano Cusio </t>
  </si>
  <si>
    <t>Z301315424</t>
  </si>
  <si>
    <t>SERVIZIO di consulenza e assistenza gestione rifiuti</t>
  </si>
  <si>
    <t>Z521315576</t>
  </si>
  <si>
    <t>FORNITURA materiali vari di consumo - ferramenta</t>
  </si>
  <si>
    <t>Z1D13155E2</t>
  </si>
  <si>
    <t>ZA713156CD</t>
  </si>
  <si>
    <t>SERVIZIO revisione attrezzature raccolta e impianti</t>
  </si>
  <si>
    <t>Z25131570F</t>
  </si>
  <si>
    <t>SERVIZIO revisione attrezzature raccolta</t>
  </si>
  <si>
    <t>ZCA1315D4B</t>
  </si>
  <si>
    <t>SERVIZIO di spurgo e allontanamento acque reflue</t>
  </si>
  <si>
    <t>ZEB1316921</t>
  </si>
  <si>
    <t>FORNITURA toner biennio 2015/2016</t>
  </si>
  <si>
    <t>Z961317A6B</t>
  </si>
  <si>
    <t xml:space="preserve">SERVIZIO di manutenzione programmata impianti di pesatura </t>
  </si>
  <si>
    <t>ZB5131A9FE</t>
  </si>
  <si>
    <t>SERVIZIO inserzione pubblicitaria - San Vito</t>
  </si>
  <si>
    <t>Z40131AAD0</t>
  </si>
  <si>
    <t>CANONE catalogo ricambi IVECO POWER</t>
  </si>
  <si>
    <t>ZB5131B5C2</t>
  </si>
  <si>
    <t>Z0D131B78A</t>
  </si>
  <si>
    <t>Z2D131B852</t>
  </si>
  <si>
    <t xml:space="preserve">FORNITURA pneumatici ricoperti per magazzino </t>
  </si>
  <si>
    <t>Z81131C041</t>
  </si>
  <si>
    <t>SERVIZIO trasporto e avvio a recupero inerti</t>
  </si>
  <si>
    <t>Z85131F647</t>
  </si>
  <si>
    <t>SERVIZIO manutenzione spazzatrici</t>
  </si>
  <si>
    <t>Z01131F6FA</t>
  </si>
  <si>
    <t>SERVIZIO recupero mezzi raccolta e trasporto RSU</t>
  </si>
  <si>
    <t>Z7A131F73C</t>
  </si>
  <si>
    <t xml:space="preserve">SERVIZIO recupero mezzi raccolta </t>
  </si>
  <si>
    <t>Z051321287</t>
  </si>
  <si>
    <t>SERVIZIO pratiche automobilistiche raccolta</t>
  </si>
  <si>
    <t>ZB11321C9C</t>
  </si>
  <si>
    <t>SERVIZIO di spurgo fosse, spurgo e allontanamento acque reflue - sede centri di raccolta e impianti</t>
  </si>
  <si>
    <t>Z9F132548C</t>
  </si>
  <si>
    <t>SERVIZIO di pulizia e spurgo caditoie stradali comune di Domodossola</t>
  </si>
  <si>
    <t>Z97132931A</t>
  </si>
  <si>
    <t xml:space="preserve">SERVIZIO di redazione attestazioni di idoneità tecnica veicoli raccolta rifiuti </t>
  </si>
  <si>
    <t>Z5E132B1D2</t>
  </si>
  <si>
    <t>FORNITURA assorbenti granulari per oli e liquidi - MAGAZZINO</t>
  </si>
  <si>
    <t>ZDB1334153</t>
  </si>
  <si>
    <t>Z46133415D</t>
  </si>
  <si>
    <t>Z8F133416E</t>
  </si>
  <si>
    <t>ZA4133B8D3</t>
  </si>
  <si>
    <t>Z21133B9CB</t>
  </si>
  <si>
    <t>Z68133BB48</t>
  </si>
  <si>
    <t>Z01133C0DB</t>
  </si>
  <si>
    <t>SERVIZIO manutenzione cassoni scarrabili e mezzi impianto fuori Accordo Quadro + SPAZZATRICI e pratiche</t>
  </si>
  <si>
    <t>Z2A133C21A</t>
  </si>
  <si>
    <t>SERVIZIO manutenzione attrezzature fuori accordo quadro</t>
  </si>
  <si>
    <t>ZF2133C506</t>
  </si>
  <si>
    <t>SERVIZIO di noleggio piattaforma aerea e attrezzature</t>
  </si>
  <si>
    <t>ZB6133C585</t>
  </si>
  <si>
    <t xml:space="preserve">SERVIZIO di verifica periodica Gru e attrezzature a fune </t>
  </si>
  <si>
    <t>Z9D13482E0</t>
  </si>
  <si>
    <t>SERVIZIO di sgombero neve</t>
  </si>
  <si>
    <t>Z84136384A</t>
  </si>
  <si>
    <t>SERVIZIO di manutenzione pala gommata</t>
  </si>
  <si>
    <t>ZC51363924</t>
  </si>
  <si>
    <t>SERVIZO di manutenzione portoni area Nosere</t>
  </si>
  <si>
    <t>Z6A136D505</t>
  </si>
  <si>
    <t>FORNITURA oli e lubrificanti per magazzino e impianti</t>
  </si>
  <si>
    <t>Z79136FD57</t>
  </si>
  <si>
    <t>Z96136FF46</t>
  </si>
  <si>
    <t>SERVIZI FORMATIVI per il personale addetto + piano formativo fondimpresa</t>
  </si>
  <si>
    <t>ZA213820CE</t>
  </si>
  <si>
    <t>Z0E1388810</t>
  </si>
  <si>
    <t>SERVIZIO manutenzione isola ecologica interrata a Santa Maria Maggiore</t>
  </si>
  <si>
    <t>Z83138BD2B</t>
  </si>
  <si>
    <t>SERVIZIO di trasporto e recupero INERTI da impianti</t>
  </si>
  <si>
    <t>Z89138A450</t>
  </si>
  <si>
    <t>SERVIZI di monitoraggio parametri ambientali Discarica Consortile di Domodossola</t>
  </si>
  <si>
    <t>Z72138F174</t>
  </si>
  <si>
    <t>SERVIZIO di noleggio e installazione dispositivi di rilevazione satellitare GPS veicoli aziendali</t>
  </si>
  <si>
    <t>Z4A1392F3A</t>
  </si>
  <si>
    <t>SERVIZIO di consulenza legale in tema di gare e appalti</t>
  </si>
  <si>
    <t>Z4E1393244</t>
  </si>
  <si>
    <t>ZE0139345C</t>
  </si>
  <si>
    <t xml:space="preserve">SERVIZIO di consulenza legale in tema di diritto del lavoro </t>
  </si>
  <si>
    <t>ZCE1388BC5</t>
  </si>
  <si>
    <t>SERVIZIO pulizia area verde in Verbania - via alla Bergamina</t>
  </si>
  <si>
    <t>Z851393F21</t>
  </si>
  <si>
    <t>SERVIZIO pubblicazione esito di gara "Servizi igiene ambientale"</t>
  </si>
  <si>
    <t>Z8E139777B</t>
  </si>
  <si>
    <t>FORNITURA vestiario estivo e invernale</t>
  </si>
  <si>
    <t>Z4613B166C</t>
  </si>
  <si>
    <t xml:space="preserve">FORNITURA carburante alla pompa con schede carburante </t>
  </si>
  <si>
    <t>Z8513BC92E</t>
  </si>
  <si>
    <t xml:space="preserve">SERVIZIO di manutenzione programmata pressa imballatrice Mergozzo </t>
  </si>
  <si>
    <t>ZA413C3686</t>
  </si>
  <si>
    <t xml:space="preserve">SERVIZIO di pubblicazione legale esito consulenza personale </t>
  </si>
  <si>
    <t>ZEC13C82CC</t>
  </si>
  <si>
    <t>FORNITURA carburanti con schede carburante</t>
  </si>
  <si>
    <t>Z7813A1936</t>
  </si>
  <si>
    <t xml:space="preserve">SERVIZIO buoni mensa aziendali </t>
  </si>
  <si>
    <t>ZF713A1A1B</t>
  </si>
  <si>
    <t>SERVIZIO di abbonamento programma “Bilancio Europeo Plus”</t>
  </si>
  <si>
    <t>ZE813C83AE</t>
  </si>
  <si>
    <t>ZC413C85BE</t>
  </si>
  <si>
    <t>CANONE manutenzione software 2015</t>
  </si>
  <si>
    <t>Z7413C88B1</t>
  </si>
  <si>
    <t>ZB413C8B3C</t>
  </si>
  <si>
    <t>Z0D13C8C4E</t>
  </si>
  <si>
    <t>Z3C13C8D35</t>
  </si>
  <si>
    <t>SERVIZI manutentivi infrastrutture aziendali a Crusinallo</t>
  </si>
  <si>
    <t>6190298B80</t>
  </si>
  <si>
    <t>Z6613C8CC3</t>
  </si>
  <si>
    <t>FORNITURA pc e licenze</t>
  </si>
  <si>
    <t>ZF313D7FAF</t>
  </si>
  <si>
    <t>SERVIZIO avvio a recupero rifiuti inerti - CER 17 01 07 e CER 17 09 04</t>
  </si>
  <si>
    <t>Z0213D9FCB</t>
  </si>
  <si>
    <t xml:space="preserve">SERVIZI di rilievo planoaltimetrico discarica di Domodossola </t>
  </si>
  <si>
    <t>Z2613DAA7A</t>
  </si>
  <si>
    <t>SERVIZIO manutenzione spazzatrici, trattore e attrezzature fuori accordo quadro</t>
  </si>
  <si>
    <t>Z7113DAC10</t>
  </si>
  <si>
    <t xml:space="preserve">SERVIZIO di trasporto e recupero lattine CNA </t>
  </si>
  <si>
    <t>Z5A13DACBA</t>
  </si>
  <si>
    <t>SERVIZIO manutenzione rampa accesso lavaggio Nosere</t>
  </si>
  <si>
    <t>Z0713F2954</t>
  </si>
  <si>
    <t xml:space="preserve">SERVIZIO lavaggio indumenti e DPI con fornitura buoni </t>
  </si>
  <si>
    <t>Z5313F5267</t>
  </si>
  <si>
    <t>FORNITURA maschere facciali FFP3</t>
  </si>
  <si>
    <t>Z0413F625E</t>
  </si>
  <si>
    <t>SERVIZIO di revisione e manutenzione GRU mobili</t>
  </si>
  <si>
    <t>ZBB13FE803</t>
  </si>
  <si>
    <t>6214300A94</t>
  </si>
  <si>
    <t>Z54140D6F0</t>
  </si>
  <si>
    <t>FORNITURA campioni completi antipioggia</t>
  </si>
  <si>
    <t>Z45142BE1C</t>
  </si>
  <si>
    <t xml:space="preserve">SERVIZIO di misurazione impatto acustico per pratica SUAP impianto condizionamento </t>
  </si>
  <si>
    <t>Z13143169A</t>
  </si>
  <si>
    <t>LAVORI manutenzione edile c/o impianto Domodossola</t>
  </si>
  <si>
    <t>Z0E1432CC9</t>
  </si>
  <si>
    <t>SERVIZI di recupero e trasporto attrezzature</t>
  </si>
  <si>
    <t>ZBD1433B99</t>
  </si>
  <si>
    <t>FORNITURA pubblicazioni specialistiche MEMENTO 2015</t>
  </si>
  <si>
    <t>Z971433C24</t>
  </si>
  <si>
    <t>CANONE annuo programma TIS WEB</t>
  </si>
  <si>
    <t>Z65143A452</t>
  </si>
  <si>
    <t>SERVIZIO di progettazione realizzazione rete di collettamento acque reflue lavaggio</t>
  </si>
  <si>
    <t>Z01143A4D2</t>
  </si>
  <si>
    <t xml:space="preserve">SERVIZIO di progettazione interventi di spostamento contenitori interrati Verbania </t>
  </si>
  <si>
    <t>ZD6143A55D</t>
  </si>
  <si>
    <t xml:space="preserve">SERVIZIO di progettazione per autorizzazione ambientale impianto di condizionamento sede </t>
  </si>
  <si>
    <t>Z0F143AA8E</t>
  </si>
  <si>
    <t>SERVIZIO manutenzione interrati - trasmissione elaborazione dati</t>
  </si>
  <si>
    <t>6230030F61</t>
  </si>
  <si>
    <t>Servizi di manutenzione, pulizia e sfalcio dei bordi stradali nei comuni di Verbania e Casale Corte Cerro</t>
  </si>
  <si>
    <t>ZA11447C82</t>
  </si>
  <si>
    <t>SERVIZIO di manutenzione programmata e assistenza torcia biogas</t>
  </si>
  <si>
    <t>Z8F144EC55</t>
  </si>
  <si>
    <t>ZAC1456EB5</t>
  </si>
  <si>
    <t>FORNTITURA diserbante anno 2015</t>
  </si>
  <si>
    <t>Z421457D47</t>
  </si>
  <si>
    <t>SERVIZIO Leasing Finanziario per acquisto beni mobili - press container</t>
  </si>
  <si>
    <t>Z0C1459CCE</t>
  </si>
  <si>
    <t>SERVIZIO incenerimento rifiuti urbani - documenti</t>
  </si>
  <si>
    <t>Z9E145A2D2</t>
  </si>
  <si>
    <t>FORNITURA completi antipioggia</t>
  </si>
  <si>
    <t>Z3B145F10C</t>
  </si>
  <si>
    <t>SERVIZIO progettazione e direzione lavori isola vasche interrate corso Mameli - Verbania</t>
  </si>
  <si>
    <t>ZC71467EB6</t>
  </si>
  <si>
    <t xml:space="preserve">Erogazione Liberale Università del Sacro Cuore Milano </t>
  </si>
  <si>
    <t>Z9E1467F6D</t>
  </si>
  <si>
    <t xml:space="preserve">SERVIZI di pubblicazione legale esito fornitura press container </t>
  </si>
  <si>
    <t>Z76146EE39</t>
  </si>
  <si>
    <t>FORNITURA contenitori a campana e per farmaci e pile</t>
  </si>
  <si>
    <t>Z171470F72</t>
  </si>
  <si>
    <t>LAVORI Sistemazione tetto discarica comunale Cambiasca</t>
  </si>
  <si>
    <t>Z091470F98</t>
  </si>
  <si>
    <t>SERVIZI pratiche e direzione lavori c/o discarica Cambiasca</t>
  </si>
  <si>
    <t>Z37147132B</t>
  </si>
  <si>
    <t>FORNITURA serramento uffici sede Verbania</t>
  </si>
  <si>
    <t>Z49147647F</t>
  </si>
  <si>
    <t>SERVIZIO di abbonamento quotidiano Il Sole 24 ore</t>
  </si>
  <si>
    <t>Z44147651C</t>
  </si>
  <si>
    <t>FORNITURA materiale informatico per cronotachigrafi digitali</t>
  </si>
  <si>
    <t>Z691476547</t>
  </si>
  <si>
    <t>CANONE software Atlantide anno 2015</t>
  </si>
  <si>
    <t>ZED149C37D</t>
  </si>
  <si>
    <t>SERVIZIO manutenzione c/o cantieri di Nosere, Omegna e Mergozzo</t>
  </si>
  <si>
    <t>ZC7149D3B8</t>
  </si>
  <si>
    <t>FORNITURA e montaggio pneumatici per carrelli elevatori impianto</t>
  </si>
  <si>
    <t>Z5314B03C6</t>
  </si>
  <si>
    <t>SERVIZIO manutenzione pneumatici automezzi impianto</t>
  </si>
  <si>
    <t>ZE814AF11B</t>
  </si>
  <si>
    <t>Z2E14B3E6F</t>
  </si>
  <si>
    <t xml:space="preserve">SERVIZIO di leasing finanziario per acquisto attrezzature raccolta rifiuti </t>
  </si>
  <si>
    <t>Z9714C2C8E</t>
  </si>
  <si>
    <t>ZD914CC5A6</t>
  </si>
  <si>
    <t>SERVIZI manutenzione presso Sede Aziendale Verbania</t>
  </si>
  <si>
    <t>ZBE14D0206</t>
  </si>
  <si>
    <t>FORNITURA contenitori per rifiuti cimiteriali</t>
  </si>
  <si>
    <t>Z6D14D1369</t>
  </si>
  <si>
    <t>SERVIZI di analisi acque presso sede, centri di raccolta e impianti ANALISI ARIA</t>
  </si>
  <si>
    <t>ZD514E9E23</t>
  </si>
  <si>
    <t>ZA614F8E6E</t>
  </si>
  <si>
    <t>SERVIZIO manutenzione pneumatici automezzi impianto e raccolta</t>
  </si>
  <si>
    <t>ZC314F9B26</t>
  </si>
  <si>
    <t>SERVIZIO manutenzione pompe antincendio</t>
  </si>
  <si>
    <t>Z75150A567</t>
  </si>
  <si>
    <t>SERVIZI di pulizia e spurgo pozzi e fosse settiche aziendali</t>
  </si>
  <si>
    <t>Z1C1512177</t>
  </si>
  <si>
    <t>6303567C09</t>
  </si>
  <si>
    <t>SERVIZIO trasporto rifiuti imballaggi in plastica</t>
  </si>
  <si>
    <t>ZE11525F4A</t>
  </si>
  <si>
    <t>SERVIZIO consulenza per valutazione rischi e corsi formazione</t>
  </si>
  <si>
    <t>ZE1152848C</t>
  </si>
  <si>
    <t>SERVIZIO manutenzione elettrica Villadossola, Nosere e discarica</t>
  </si>
  <si>
    <t>ZEF152AC99</t>
  </si>
  <si>
    <t>FORNITURA schede elettroniche per accessi fabbricato Levo di Stresa</t>
  </si>
  <si>
    <t>ZF01543122</t>
  </si>
  <si>
    <t xml:space="preserve">FORNITURA materiale per reintegro cassette P.S. </t>
  </si>
  <si>
    <t>Z261548DC2</t>
  </si>
  <si>
    <t>SERVIZIO temporaneo trasporto rifiuti imballaggi in plastica</t>
  </si>
  <si>
    <t>Z5D156337A</t>
  </si>
  <si>
    <t xml:space="preserve">FORNITURA pesa a ponte modulare per impianto Domodossola </t>
  </si>
  <si>
    <t>ZAB156DC8D</t>
  </si>
  <si>
    <t>SERVIZIO visite straordinarie tossicodipendenze</t>
  </si>
  <si>
    <t>ZC81570C91</t>
  </si>
  <si>
    <t>FORNITURA integrativa sacchi per raccolta rifiuti anno 2015</t>
  </si>
  <si>
    <t>ZD71575152</t>
  </si>
  <si>
    <t>SERVIZIO noleggio spazzatrice</t>
  </si>
  <si>
    <t>6342246AF5</t>
  </si>
  <si>
    <t>SERVIZIO smaltimento RUI presso Polo Tecnologico di Cavaglià</t>
  </si>
  <si>
    <t>Z9F15886C3</t>
  </si>
  <si>
    <t xml:space="preserve">SERVIZIO di progettazione per realizzazione di nuovo centro per la raccolta differenziata - Mergozzo </t>
  </si>
  <si>
    <t>Z8B158A1BA</t>
  </si>
  <si>
    <t>SERVIZIO Responsabile Tecnico ANGA</t>
  </si>
  <si>
    <t>Z5E15A4FCA</t>
  </si>
  <si>
    <t>SERVIZIO di manutenzione programmata e assistenza carro ponte Mergozzo</t>
  </si>
  <si>
    <t>Z8815AB550</t>
  </si>
  <si>
    <t xml:space="preserve">SERVIZIO di noleggio veicolo per la raccolta rifiuti urbani </t>
  </si>
  <si>
    <t>Z3715ACB9A</t>
  </si>
  <si>
    <t>SERVIZIO manutenzione software gestione discarica</t>
  </si>
  <si>
    <t>Z1415AE381</t>
  </si>
  <si>
    <t>FORNITURA materiale per manutenzioni</t>
  </si>
  <si>
    <t>Z0D15B1A7C</t>
  </si>
  <si>
    <t>SERVIZIO gestione sacco conforme Baveno</t>
  </si>
  <si>
    <t>Z8E15B996B</t>
  </si>
  <si>
    <t>SERVIZIO conservazione digitale fatture elettroniche</t>
  </si>
  <si>
    <t>Z5C15B9BA1</t>
  </si>
  <si>
    <t>SERVIZIO estione e conservazione digitale fatture elettroniche</t>
  </si>
  <si>
    <t>Z6815C0AB7</t>
  </si>
  <si>
    <t xml:space="preserve">FORNITURA bacini di contenimento per impianto Mergozzo </t>
  </si>
  <si>
    <t>Z4615CFD88</t>
  </si>
  <si>
    <t>SERVIZIO di taratura biennale Dinamometro professionale PRO-X</t>
  </si>
  <si>
    <t>ZE815D0004</t>
  </si>
  <si>
    <t>SERVIZIO noleggio bombole per saldatura officina</t>
  </si>
  <si>
    <t>Z5B15D0040</t>
  </si>
  <si>
    <t>SERVIZI manutentivi elettrici per fabbricato sede Verbania ed aree</t>
  </si>
  <si>
    <t>Z0315D010B</t>
  </si>
  <si>
    <t>FORNITURA norme UNI</t>
  </si>
  <si>
    <t>ZF415D7ADE</t>
  </si>
  <si>
    <t xml:space="preserve">FORNITURA filo cotto nero per presse imballatrici </t>
  </si>
  <si>
    <t>ZE715DA37C</t>
  </si>
  <si>
    <t>SERVIZIO pulizia straordinaria marciapiedi e sede stradale</t>
  </si>
  <si>
    <t>Z3B15DAFF4</t>
  </si>
  <si>
    <t>FORNITURA olio motore per magazzino e impianti</t>
  </si>
  <si>
    <t>Z6015E4A0E</t>
  </si>
  <si>
    <t>SERVIZIO coordinatore sicurezza lavori di Levo-Stresa</t>
  </si>
  <si>
    <t>Z6615EA9CC</t>
  </si>
  <si>
    <t>FORNITURA calzature invernali antinfortunistiche</t>
  </si>
  <si>
    <t>24 - AFFIDAMENTO IN ECONOMIA - AFFIDAMENTO DIRETTO</t>
  </si>
  <si>
    <t>ZD315F9127</t>
  </si>
  <si>
    <t>Z671600B0</t>
  </si>
  <si>
    <t>SERVIZIO di coordinamento della sicurezza per lavori di realizzazione impianto condizionamento</t>
  </si>
  <si>
    <t>Z2A160F889</t>
  </si>
  <si>
    <t>SERVIZIO di noleggio strutture prefabbricate a Stresa</t>
  </si>
  <si>
    <t>Z21161D5A8</t>
  </si>
  <si>
    <t>SERVIZIO di manutenzione frontone capannone carta</t>
  </si>
  <si>
    <t>Z9816229B2</t>
  </si>
  <si>
    <t>FORNITURA strutture prefabbricate a Stresa e Domodossola</t>
  </si>
  <si>
    <t>Z101628385</t>
  </si>
  <si>
    <t>SERVIZIO misurazioni con fonometro in discarica</t>
  </si>
  <si>
    <t>Z0A162FC76</t>
  </si>
  <si>
    <t>FORNITURA con riscatto strutture prefabbricate a Stresa</t>
  </si>
  <si>
    <t>ZBB163BB51</t>
  </si>
  <si>
    <t>SERVIZIO di trasporto e smaltimento C.E.R. 20 01 27*</t>
  </si>
  <si>
    <t>Z51165BA01</t>
  </si>
  <si>
    <t>FORNITURA inerti per strada di Regione Nosere Domodossola</t>
  </si>
  <si>
    <t>6425445CF1</t>
  </si>
  <si>
    <t>SERVIZI DI TRASPORTO RIFIUTI DERIVANTI DALLA RACCOLTA DIFFERENZIATA DEL LEGNO C.E.R. 20 01 38 e 15 01 03</t>
  </si>
  <si>
    <t>643355625D</t>
  </si>
  <si>
    <t>SERVIZIO DI TRASPORTO E AVVIO A RECUPERO RIFIUTI DERIVANTI DALLO SPAZZAMENTO STRADALE - C.E.R. 20 03 03</t>
  </si>
  <si>
    <t>Z9516971BD</t>
  </si>
  <si>
    <t>SERVIZIO di coordinamento della sicurezza per lavori di costruzione nuovo impianto pesatura Domodossola</t>
  </si>
  <si>
    <t>ZC2169750B</t>
  </si>
  <si>
    <t>SERVIZIO di progettazione e direzione lavori per intervento di costruzione nuovo impianto pesatura Domodossola</t>
  </si>
  <si>
    <t>ZB81697E1D</t>
  </si>
  <si>
    <t xml:space="preserve">SERVIZIO di progettazione antincendio e adeguamento CPI impianto Mergozzo </t>
  </si>
  <si>
    <t>Z8016A0AEA</t>
  </si>
  <si>
    <t>SERVIZIO di manutenzione compressori discarica</t>
  </si>
  <si>
    <t>Z4816AD57C</t>
  </si>
  <si>
    <t>SERVIZI di analisi cliniche di laboratorio ai sensi del D.lgs. 81/2008</t>
  </si>
  <si>
    <t>Z4C16C31A6</t>
  </si>
  <si>
    <t>SERVIZIO recupero mezzi raccolta</t>
  </si>
  <si>
    <t>ZF416C31D4</t>
  </si>
  <si>
    <t>SERVIZIO manutenzione caldaie c/o sede Villadossola</t>
  </si>
  <si>
    <t>64514332EE</t>
  </si>
  <si>
    <t>FORNITURA SACCHI IN MATER BI PER LA RACCOLTA DOMICILIARE DEI RIFIUTI URBANI</t>
  </si>
  <si>
    <t>Z8116D546D</t>
  </si>
  <si>
    <t>FORNITURA duplicati certificazioni CE</t>
  </si>
  <si>
    <t>Z9A16E08B5</t>
  </si>
  <si>
    <t>SERVIZI di progettazione preliminare e studio di fattibilità impianto selezione plastica</t>
  </si>
  <si>
    <t>ZD916F4F84</t>
  </si>
  <si>
    <t>SERVIZIO per redazione relazione geologica intervento nuovo peso impianto Domodossola</t>
  </si>
  <si>
    <t>Z0017055A4</t>
  </si>
  <si>
    <t>SERVIZIO di spurgo e pulizia caditoie stradali Domodossola</t>
  </si>
  <si>
    <t>Z64171F9C3</t>
  </si>
  <si>
    <t>Z54172061E</t>
  </si>
  <si>
    <t>ZA917390A0</t>
  </si>
  <si>
    <t>SERVIZIO Manutenzione meccanica mezzi in garanzia</t>
  </si>
  <si>
    <t>Z3C175053D</t>
  </si>
  <si>
    <t xml:space="preserve">SERVIZI di postalizzazione per attivazione nuovi servizi di raccolta domiciliare </t>
  </si>
  <si>
    <t>649183715E</t>
  </si>
  <si>
    <t>FORNITURA SACCHI PER LA RACCOLTA DOMICILIARE DEI RIFIUTI URBANI LOTTO 1 SACCHI BIANCHI</t>
  </si>
  <si>
    <t>64918636D1</t>
  </si>
  <si>
    <t>FORNITURA SACCHI PER LA RACCOLTA DOMICILIARE DEI RIFIUTI URBANI LOTTO 2 SACCHI ROSSI</t>
  </si>
  <si>
    <t>ZC1175A0B4</t>
  </si>
  <si>
    <t>FORNITURA sacchi per raccolta rifiuti anno 2015</t>
  </si>
  <si>
    <t>Z541769DB3</t>
  </si>
  <si>
    <t>SERVIZIO implementazione centralino</t>
  </si>
  <si>
    <t>65022778B8</t>
  </si>
  <si>
    <t>FORNITURA VEICOLO COMPATTATORE A CARICAMENTO POSTERIORE CON GRU USATO PER SERVIZI DI RACCOLTA</t>
  </si>
  <si>
    <t xml:space="preserve">ZE21775901 </t>
  </si>
  <si>
    <t>FORNITURA radio ricetrasmittenti</t>
  </si>
  <si>
    <t>ZE31775946</t>
  </si>
  <si>
    <t>FORNITURA radio per trattori stradali</t>
  </si>
  <si>
    <t>Z8E17759E5</t>
  </si>
  <si>
    <t>FORNITURA pezzi ricambio per riparazioni</t>
  </si>
  <si>
    <t>ZB41775A55</t>
  </si>
  <si>
    <t>SERVIZIO manutenzione gruppo produzione aria strumenti</t>
  </si>
  <si>
    <t>Z441789D1D</t>
  </si>
  <si>
    <t>SERVIZI assicurativi polizza RC inquinamento</t>
  </si>
  <si>
    <t>651458666E</t>
  </si>
  <si>
    <t>FORNITURA di carburante mediante fuel card</t>
  </si>
  <si>
    <t>ZC11790D3E</t>
  </si>
  <si>
    <t>SERVIZIO pulizia serbatoio distributore gasolio</t>
  </si>
  <si>
    <t>Z121794310</t>
  </si>
  <si>
    <t>FORNITURA pneumatici a scorta per trattori stradali</t>
  </si>
  <si>
    <t>Z7F17946F3</t>
  </si>
  <si>
    <t>SERVIZIO manutenzione idropulitrice</t>
  </si>
  <si>
    <t>ZFA17BB949</t>
  </si>
  <si>
    <t>FORNITURA sacchi neri per cestini e spazzamento</t>
  </si>
  <si>
    <t>Z4917CC063</t>
  </si>
  <si>
    <t>FORNITURA attuatore pneumatico per Discarica</t>
  </si>
  <si>
    <t>Z7617D3377</t>
  </si>
  <si>
    <t>FORNITURA materiale per manutenzioni pese</t>
  </si>
  <si>
    <t>Z5417D8D54</t>
  </si>
  <si>
    <t>SERVIZIO abbonamento rivista "Gazzetta Aste e Appalti 2016"</t>
  </si>
  <si>
    <t>MAGNIS SRL</t>
  </si>
  <si>
    <t>01324320520</t>
  </si>
  <si>
    <t>MICRONTEL S.P.A.</t>
  </si>
  <si>
    <t>05095330014</t>
  </si>
  <si>
    <t>LA TECNICA S.N.C.</t>
  </si>
  <si>
    <t>01661980035</t>
  </si>
  <si>
    <t>GARBOLI PER L'UFFICIO</t>
  </si>
  <si>
    <t>GRBLCU77R25L682Y</t>
  </si>
  <si>
    <t>TIPOGRAFIA BOLONGARO S.N.C.</t>
  </si>
  <si>
    <t>01428270035</t>
  </si>
  <si>
    <t>CATTANEO PLAST SRL</t>
  </si>
  <si>
    <t>01562680031</t>
  </si>
  <si>
    <t>CONTENUR S.L.</t>
  </si>
  <si>
    <t>02665990129</t>
  </si>
  <si>
    <t>BORGO AGNELLO S.P.A.</t>
  </si>
  <si>
    <t>00574710034</t>
  </si>
  <si>
    <t>GIUDICI GOMME S.N.C. DI GIUDICI G. &amp; C.</t>
  </si>
  <si>
    <t>01129400030</t>
  </si>
  <si>
    <t>JANNI &amp; CESCHI S.R.L.</t>
  </si>
  <si>
    <t>00490560034</t>
  </si>
  <si>
    <t>L'HOBBYSTA S.R.L.</t>
  </si>
  <si>
    <t>01417910039</t>
  </si>
  <si>
    <t>POSSETTI SRL</t>
  </si>
  <si>
    <t>00512250036</t>
  </si>
  <si>
    <t>CENTROCOLORE S.N.C.</t>
  </si>
  <si>
    <t>00903880037</t>
  </si>
  <si>
    <t>PIEMONTE SERVICE S.R.L.</t>
  </si>
  <si>
    <t>09483840014</t>
  </si>
  <si>
    <t>VENETO GOMME SRL</t>
  </si>
  <si>
    <t>03081360269</t>
  </si>
  <si>
    <t>SIR SAFETY SYSTEM S.p.A. UNIPERSONALE</t>
  </si>
  <si>
    <t>03359340584</t>
  </si>
  <si>
    <t>GRAFER S.R.L.</t>
  </si>
  <si>
    <t>00575430038</t>
  </si>
  <si>
    <t>AGRI VERBANO S.N.C.</t>
  </si>
  <si>
    <t>00347730038</t>
  </si>
  <si>
    <t>ing. ALBERTO GAGLIARDI</t>
  </si>
  <si>
    <t>GGLLRT54C29L746Z</t>
  </si>
  <si>
    <t>A.R.P.A. PIEMONTE</t>
  </si>
  <si>
    <t>07176380017</t>
  </si>
  <si>
    <t>LA NETTATUTTO S.R.L.</t>
  </si>
  <si>
    <t>05003020152</t>
  </si>
  <si>
    <t>SUMUS ITALIA SRL</t>
  </si>
  <si>
    <t>03513850366</t>
  </si>
  <si>
    <t>LAKE WEB S.R.L.</t>
  </si>
  <si>
    <t>01760860039</t>
  </si>
  <si>
    <t>FRANZOSI GOMME SPA</t>
  </si>
  <si>
    <t>00435590039</t>
  </si>
  <si>
    <t>MM DI MOLINI O. &amp; MARUZZI R. SNC</t>
  </si>
  <si>
    <t>01486180035</t>
  </si>
  <si>
    <t>ACQUA NOVARA VCO S.P.A.</t>
  </si>
  <si>
    <t>02078000037</t>
  </si>
  <si>
    <t>FARID INDUSTRIE SPA</t>
  </si>
  <si>
    <t>06500530016</t>
  </si>
  <si>
    <t>GILETTA S.p.a.</t>
  </si>
  <si>
    <t>01106760042</t>
  </si>
  <si>
    <t>U.C.M. SRL UNIECO COSTRUZIONI MECCANICHE</t>
  </si>
  <si>
    <t>01523100350</t>
  </si>
  <si>
    <t>CESEL SRL</t>
  </si>
  <si>
    <t>06840750159</t>
  </si>
  <si>
    <t>LINEA STRADALE SRL</t>
  </si>
  <si>
    <t>03280400130</t>
  </si>
  <si>
    <t>TECNOCALOR</t>
  </si>
  <si>
    <t>ZCCNDR68S20L746W</t>
  </si>
  <si>
    <t>MR CENTRO CLIMA SRL</t>
  </si>
  <si>
    <t>11986540158</t>
  </si>
  <si>
    <t>EDILBRU MATERIALI EDILI</t>
  </si>
  <si>
    <t>00856620034</t>
  </si>
  <si>
    <t>GIACOMINI FERRAMENTA</t>
  </si>
  <si>
    <t>GCMTTL75R16L746Q</t>
  </si>
  <si>
    <t>CAIELLI E FERRARI S.R.L.</t>
  </si>
  <si>
    <t>00215040122</t>
  </si>
  <si>
    <t>COMOLI, FERRARI &amp; C. S.P.A.</t>
  </si>
  <si>
    <t>00123060030</t>
  </si>
  <si>
    <t>AUTORIPARAZIONI STROLA CLAUDIO</t>
  </si>
  <si>
    <t>STRCLD80C10B019U</t>
  </si>
  <si>
    <t>DRAY CAR S.R.L.</t>
  </si>
  <si>
    <t>02153400037</t>
  </si>
  <si>
    <t>SPECIAL CAR S.N.C.</t>
  </si>
  <si>
    <t>01452750035</t>
  </si>
  <si>
    <t>TOCECAR S.R.L.</t>
  </si>
  <si>
    <t>00863140034</t>
  </si>
  <si>
    <t>01562640035</t>
  </si>
  <si>
    <t>B.E.ST. CAR S.N.C.</t>
  </si>
  <si>
    <t>02048640037</t>
  </si>
  <si>
    <t>DT CAR S.R.L.</t>
  </si>
  <si>
    <t>01022900037</t>
  </si>
  <si>
    <t>TECNOLOGIE D'IMPRESA SRL A SOCIO UNICO</t>
  </si>
  <si>
    <t>05100520153</t>
  </si>
  <si>
    <t>FERR. MOSONI DI MOSONI REMIGIO SRL</t>
  </si>
  <si>
    <t>00114160039</t>
  </si>
  <si>
    <t>VI.PE SRL</t>
  </si>
  <si>
    <t>00201580032</t>
  </si>
  <si>
    <t>AGRIVAL S.A.S.</t>
  </si>
  <si>
    <t>02060720121</t>
  </si>
  <si>
    <t>VCO SPURGHI</t>
  </si>
  <si>
    <t>01722060033</t>
  </si>
  <si>
    <t>PRECISION S.P.A.</t>
  </si>
  <si>
    <t>03028550014</t>
  </si>
  <si>
    <t>CRIVELLI &amp; C. S.N.C.</t>
  </si>
  <si>
    <t>01160310031</t>
  </si>
  <si>
    <t>SPAZIO 3 SNC</t>
  </si>
  <si>
    <t>01237560030</t>
  </si>
  <si>
    <t>IVECO ORECCHIA SPA</t>
  </si>
  <si>
    <t>09961880011</t>
  </si>
  <si>
    <t>ERREMME S.R.L.</t>
  </si>
  <si>
    <t>01385730039</t>
  </si>
  <si>
    <t>LERICAS DI STRAZZA LUIGI</t>
  </si>
  <si>
    <t>STRLGU66M29Z401Z</t>
  </si>
  <si>
    <t>RINOVIS S.P.A.</t>
  </si>
  <si>
    <t>01241330024</t>
  </si>
  <si>
    <t>WASTE ITALIA SPA</t>
  </si>
  <si>
    <t>01689940185</t>
  </si>
  <si>
    <t>AUTOFFICINA MAZZI MAURO</t>
  </si>
  <si>
    <t>MZZMRA62A24H037N</t>
  </si>
  <si>
    <t>CARROZZERIA ALBERTINI S.A.S.</t>
  </si>
  <si>
    <t>02303530030</t>
  </si>
  <si>
    <t>AGENZIA A.P.A.</t>
  </si>
  <si>
    <t>BNMGLR43P60L746X</t>
  </si>
  <si>
    <t xml:space="preserve">IL SOGNO COOPERATIVA SOCIALE ONLUS </t>
  </si>
  <si>
    <t>01213880030</t>
  </si>
  <si>
    <t>PRODOTTO AMBIENTE DI ING.MASSARA R.</t>
  </si>
  <si>
    <t xml:space="preserve">MSSRCR55A30G019J </t>
  </si>
  <si>
    <t>GOLMAR ITALIA S.P.A.</t>
  </si>
  <si>
    <t>02555860010</t>
  </si>
  <si>
    <t>VCO TRASPORTI S.R.L. A SOCIO UNICO</t>
  </si>
  <si>
    <t>01792330035</t>
  </si>
  <si>
    <t>FUMAGALLI GOMME DI FOTI MARCO</t>
  </si>
  <si>
    <t>FTOMRC75A03D332J</t>
  </si>
  <si>
    <t>SPI SERVICE SRL</t>
  </si>
  <si>
    <t>01278670037</t>
  </si>
  <si>
    <t xml:space="preserve">DATACOL SRL </t>
  </si>
  <si>
    <t>01964750234</t>
  </si>
  <si>
    <t>AUTORICAMBI TRENTIN S.R.L.</t>
  </si>
  <si>
    <t>01971930035</t>
  </si>
  <si>
    <t>TECNO.AIR S.N.C.</t>
  </si>
  <si>
    <t>01664870035</t>
  </si>
  <si>
    <t>TOCECAR SRL</t>
  </si>
  <si>
    <t>TECNOINDUSTRIE MERLO S.P.A.</t>
  </si>
  <si>
    <t>02230290047</t>
  </si>
  <si>
    <t>LIEBHERR - EMTEC ITALIA S.p.A.</t>
  </si>
  <si>
    <t>02311960211</t>
  </si>
  <si>
    <t>TEMAC SRL</t>
  </si>
  <si>
    <t>01381360039</t>
  </si>
  <si>
    <t>PETRONAS LUBRICANTS ITALY S.P.A.</t>
  </si>
  <si>
    <t>05082750968</t>
  </si>
  <si>
    <t>EDENRED ITALIA SRL</t>
  </si>
  <si>
    <t>01014660417</t>
  </si>
  <si>
    <t>C.F.R. - Consorzio per la formazione e la ricerca</t>
  </si>
  <si>
    <t>01396620039</t>
  </si>
  <si>
    <t>FERRI BARBARA</t>
  </si>
  <si>
    <t>FRRBBR66B50H037H</t>
  </si>
  <si>
    <t>MULTICOM S.r.l. a socio unico</t>
  </si>
  <si>
    <t>09272660151</t>
  </si>
  <si>
    <t>COOPERATIVA SOCIALE RISORSE SRL</t>
  </si>
  <si>
    <t>01306240035</t>
  </si>
  <si>
    <t>COMIE S.r.l.</t>
  </si>
  <si>
    <t>03371670153</t>
  </si>
  <si>
    <t>LOGICAR SRL</t>
  </si>
  <si>
    <t>01880680507</t>
  </si>
  <si>
    <t>STUDIO LEGALE GALBIATI SACCHI E ASS.TI</t>
  </si>
  <si>
    <t>11924530154</t>
  </si>
  <si>
    <t xml:space="preserve">C.D.C. CENTRO POLISPECIALISTICO PRIVATO </t>
  </si>
  <si>
    <t>03954980011</t>
  </si>
  <si>
    <t>STUDIO AVVOCATO PACCHIANA A.&amp; ASSOCIATI</t>
  </si>
  <si>
    <t>07531790017</t>
  </si>
  <si>
    <t>COOPERATIVA SOCIALE ISOLA VERDE S.R.L.</t>
  </si>
  <si>
    <t>00579120031</t>
  </si>
  <si>
    <t>PUBLINFORMA S.R.L.</t>
  </si>
  <si>
    <t>05866880726</t>
  </si>
  <si>
    <t>BRIXIA GAS DI CALABRESE GIOVANNA</t>
  </si>
  <si>
    <t>CLBGNN84E58L746C</t>
  </si>
  <si>
    <t>ECOASSISTENZA SRL</t>
  </si>
  <si>
    <t>01844060184</t>
  </si>
  <si>
    <t>ISTITUTO POLIGRAFICO E ZECCA</t>
  </si>
  <si>
    <t>00399810589</t>
  </si>
  <si>
    <t xml:space="preserve">PIOGGIA MAURO </t>
  </si>
  <si>
    <t>PGGMRA72T16L746K</t>
  </si>
  <si>
    <t>SODEXO MOTIVATION SOLUTIONS ITALIA SRL</t>
  </si>
  <si>
    <t>05892970152</t>
  </si>
  <si>
    <t>TSS SPA SOCIETA' UNIPERSONALE</t>
  </si>
  <si>
    <t>12811210157</t>
  </si>
  <si>
    <t>IDRA SRL</t>
  </si>
  <si>
    <t>03268130964</t>
  </si>
  <si>
    <t>PLUSERVICE S.R.L.</t>
  </si>
  <si>
    <t>01140590421</t>
  </si>
  <si>
    <t>ADREANI AVV.TO MAURIZIO</t>
  </si>
  <si>
    <t>DRNMRZ44A17L746M</t>
  </si>
  <si>
    <t>SEAT PAGINE GIALLE SPA</t>
  </si>
  <si>
    <t>03970540963</t>
  </si>
  <si>
    <t>FLEXXA SRL</t>
  </si>
  <si>
    <t>02260130030</t>
  </si>
  <si>
    <t>IMPRESA PRINI Srl</t>
  </si>
  <si>
    <t>00112210034</t>
  </si>
  <si>
    <t>FRUA CAV. MARIO SPA</t>
  </si>
  <si>
    <t>00582100038</t>
  </si>
  <si>
    <t>GISTER GEOMATICA S.A.S.</t>
  </si>
  <si>
    <t>01866800038</t>
  </si>
  <si>
    <t>SPECIAL CAR SNC DI BIONDO FRANCESCO &amp; C.</t>
  </si>
  <si>
    <t>RONI S.R.L.</t>
  </si>
  <si>
    <t>11812570155</t>
  </si>
  <si>
    <t>BORGAZZI VITTORIO SRL</t>
  </si>
  <si>
    <t>01850640036</t>
  </si>
  <si>
    <t>S.C.M. SRL - DIV. TICKET CLEAN</t>
  </si>
  <si>
    <t>01512380154</t>
  </si>
  <si>
    <t>IDS PRODOTTI CHIMICI S.A.S.</t>
  </si>
  <si>
    <t>04485280871</t>
  </si>
  <si>
    <t xml:space="preserve">CARROZZERIA PASTORE S.P.A. </t>
  </si>
  <si>
    <t>00862750031</t>
  </si>
  <si>
    <t>DigiCamere S.c.a.r.l.</t>
  </si>
  <si>
    <t>06561570968</t>
  </si>
  <si>
    <t>VCO GOMME SNC DI TABARINI G.M.F.</t>
  </si>
  <si>
    <t>01465200036</t>
  </si>
  <si>
    <t>MEWA S.R.L.</t>
  </si>
  <si>
    <t>01271360214</t>
  </si>
  <si>
    <t>TADINI GEOM. CARLO</t>
  </si>
  <si>
    <t>TDNCRL69S03L746S</t>
  </si>
  <si>
    <t>POSSETTI LOGISTICA SRL</t>
  </si>
  <si>
    <t>02177260037</t>
  </si>
  <si>
    <t>IPSOA-FRANCIS LEFEBVRE SRL</t>
  </si>
  <si>
    <t>10129040159</t>
  </si>
  <si>
    <t>CONTINENTAL AUTOMOTIVE TRADING ITALIA SR</t>
  </si>
  <si>
    <t>05203240964</t>
  </si>
  <si>
    <t>DIDO ING. FABRIZIO</t>
  </si>
  <si>
    <t>DDIFRZ73P06H037D</t>
  </si>
  <si>
    <t>KGN SRL</t>
  </si>
  <si>
    <t>02391180243</t>
  </si>
  <si>
    <t>SOCIETA' COOP. SOCIALE ISOLA VERDE ONLUS</t>
  </si>
  <si>
    <t>ASWM</t>
  </si>
  <si>
    <t>08432430968</t>
  </si>
  <si>
    <t>AEBI SCHMIDT ITALIA S.r.l.</t>
  </si>
  <si>
    <t>00851720219</t>
  </si>
  <si>
    <t>AGRIFLORA DI POZZI DARIO</t>
  </si>
  <si>
    <t>PZZDRA67S02D332P</t>
  </si>
  <si>
    <t>BNP PARIBAS LEASING SOLUTIONS S.p.A.</t>
  </si>
  <si>
    <t>TRM SPA TRATTAM.RIFIUTI METROPOLITANI</t>
  </si>
  <si>
    <t>08566440015</t>
  </si>
  <si>
    <t xml:space="preserve">DEMAR ITALIA SRL </t>
  </si>
  <si>
    <t>07245160960</t>
  </si>
  <si>
    <t>PAOLINO ARCH.GIANCARLO</t>
  </si>
  <si>
    <t>PLNGCR69S17L746H</t>
  </si>
  <si>
    <t xml:space="preserve">Università Cattolica del Sacro Cuore </t>
  </si>
  <si>
    <t>02133120150</t>
  </si>
  <si>
    <t>MATTIUSSI ECOLOGIA SPA</t>
  </si>
  <si>
    <t>01281780302</t>
  </si>
  <si>
    <t>FRATELLI CHIESAS.N.C.</t>
  </si>
  <si>
    <t>00116090036</t>
  </si>
  <si>
    <t>IL SOLE 24 ORE S.P.A.</t>
  </si>
  <si>
    <t>00777910159</t>
  </si>
  <si>
    <t>EUROINFORMATICA SRL</t>
  </si>
  <si>
    <t>01668410978</t>
  </si>
  <si>
    <t>IDRAULICA VOLPIN</t>
  </si>
  <si>
    <t>VLPFNC65D02H037H</t>
  </si>
  <si>
    <t xml:space="preserve">INDUSTRIAL GOMME GROUP SRL </t>
  </si>
  <si>
    <t>06212810961</t>
  </si>
  <si>
    <t>CHIMITEX S.P.A.</t>
  </si>
  <si>
    <t>01235350129</t>
  </si>
  <si>
    <t>00862460151</t>
  </si>
  <si>
    <t>IMPRESA EDILE C.L.DI CAMPOSANO LUIGI</t>
  </si>
  <si>
    <t>CMPLGU82R13G317E</t>
  </si>
  <si>
    <t>ALLPACK SRL</t>
  </si>
  <si>
    <t>00547650200</t>
  </si>
  <si>
    <t>La Nettatutto S.r.l.</t>
  </si>
  <si>
    <t>01401930183</t>
  </si>
  <si>
    <t>02264790961</t>
  </si>
  <si>
    <t>02136140122</t>
  </si>
  <si>
    <t xml:space="preserve">E.S.A. PROGETTI </t>
  </si>
  <si>
    <t>DPTMRC61M26L750N</t>
  </si>
  <si>
    <t>PROVERBIO BRUNO SRL</t>
  </si>
  <si>
    <t>02260490038</t>
  </si>
  <si>
    <t>AMM.NE COM.LE DI VERBANIA</t>
  </si>
  <si>
    <t>00182910034</t>
  </si>
  <si>
    <t>Società Cooperativa Bilanciai</t>
  </si>
  <si>
    <t>00162700363</t>
  </si>
  <si>
    <t>ASL V.C.O.</t>
  </si>
  <si>
    <t>00634880033</t>
  </si>
  <si>
    <t>PLASTITALIA SRL</t>
  </si>
  <si>
    <t>04511280630</t>
  </si>
  <si>
    <t>FAIP SRL</t>
  </si>
  <si>
    <t>01264220169</t>
  </si>
  <si>
    <t>A.S.R.A.B. S.p.A.</t>
  </si>
  <si>
    <t>01929160024</t>
  </si>
  <si>
    <t>ZIMATEC Studio associato di ingegneria e Ing. Franco Colombo</t>
  </si>
  <si>
    <t>00663270072</t>
  </si>
  <si>
    <t>Trevolution Service S.r.l.</t>
  </si>
  <si>
    <t>03807400233</t>
  </si>
  <si>
    <t xml:space="preserve">VRENT S.r.l. </t>
  </si>
  <si>
    <t>01442160626</t>
  </si>
  <si>
    <t>INGEN SRL</t>
  </si>
  <si>
    <t>01925180034</t>
  </si>
  <si>
    <t xml:space="preserve">R.T.M. SNC DI RUSCHETTI T. &amp; C. </t>
  </si>
  <si>
    <t>00162410039</t>
  </si>
  <si>
    <t>SIA SISTEMI INFORMATICI AZIENDALI SRL</t>
  </si>
  <si>
    <t>00772480133</t>
  </si>
  <si>
    <t>BANCA NAZIONALE DEL LAVORO SPA</t>
  </si>
  <si>
    <t>09339391006</t>
  </si>
  <si>
    <t>CONSULPROGETT SRL</t>
  </si>
  <si>
    <t>01011480439</t>
  </si>
  <si>
    <t>C.I.E. Centro italiano di ergonomia srl</t>
  </si>
  <si>
    <t>01905910509</t>
  </si>
  <si>
    <t>ARGOS S.A.S.</t>
  </si>
  <si>
    <t>01774430035</t>
  </si>
  <si>
    <t>IMPIANTI ELETTRICI GAGLIARDI S.N.C.</t>
  </si>
  <si>
    <t>01144960034</t>
  </si>
  <si>
    <t>ENTE NAZIONALE DI UNIFICAZIONE</t>
  </si>
  <si>
    <t>80037830157</t>
  </si>
  <si>
    <t>04503840961</t>
  </si>
  <si>
    <t>METALLURGICA BRANCHETTI SRL</t>
  </si>
  <si>
    <t>01334040407</t>
  </si>
  <si>
    <t>PAKELO MOTOR OIL S.R.L.</t>
  </si>
  <si>
    <t>01876150234</t>
  </si>
  <si>
    <t>TADINI GIANNI</t>
  </si>
  <si>
    <t>TDNGNN76P21L746V</t>
  </si>
  <si>
    <t>ST PROTECT SPA</t>
  </si>
  <si>
    <t>02372680187</t>
  </si>
  <si>
    <t>MONDIAL MODULI S.R.L.</t>
  </si>
  <si>
    <t>10122610156</t>
  </si>
  <si>
    <t>TECNIFOR S.p.A.</t>
  </si>
  <si>
    <t>00214930554</t>
  </si>
  <si>
    <t>CANTONI ROBERTO</t>
  </si>
  <si>
    <t>CNTRRT61S12D332Y</t>
  </si>
  <si>
    <t>F.A.E. S.p.A.</t>
  </si>
  <si>
    <t>00118890557</t>
  </si>
  <si>
    <t>TRAMONTO ANTONIO S.R.L.</t>
  </si>
  <si>
    <t>00597120187</t>
  </si>
  <si>
    <t>Arch. Roberta ROSSI</t>
  </si>
  <si>
    <t>RSSRRT75B66D332N</t>
  </si>
  <si>
    <t>Geom. Gianfranca BLARDONE</t>
  </si>
  <si>
    <t>BLRGFR70M47D332Z</t>
  </si>
  <si>
    <t>ing. Roberto RUSPA</t>
  </si>
  <si>
    <t>RSPRRT50A01H037L</t>
  </si>
  <si>
    <t>BLU AIR SRL</t>
  </si>
  <si>
    <t>02228040024</t>
  </si>
  <si>
    <t>02703120150</t>
  </si>
  <si>
    <t>CARROZZERIA F.LLI MAZZI S.N.C.</t>
  </si>
  <si>
    <t>00116230038</t>
  </si>
  <si>
    <t>BACCARO S.N.C. DI BACCARO SIMONE &amp; C.</t>
  </si>
  <si>
    <t>00401310032</t>
  </si>
  <si>
    <t>Cattaneo Plast s.r.l.</t>
  </si>
  <si>
    <t>12563230155</t>
  </si>
  <si>
    <t>ROSSI OLEODINAMICA S.R.L.</t>
  </si>
  <si>
    <t>01727980409</t>
  </si>
  <si>
    <t>VARTEMA S.r.l.</t>
  </si>
  <si>
    <t>02716720301</t>
  </si>
  <si>
    <t>Geologo Anna MONTALTO</t>
  </si>
  <si>
    <t>MNTNNA72S52H037R</t>
  </si>
  <si>
    <t>IL SOGNO SOCIETA'  COOP.SOCIALE ONLUS</t>
  </si>
  <si>
    <t>VILLA GUELFA S.R.L.</t>
  </si>
  <si>
    <t>00891470056</t>
  </si>
  <si>
    <t>B. &amp; B. AUTODEMOLIZIONI-AUTOTRASP. SNC</t>
  </si>
  <si>
    <t>01765560030</t>
  </si>
  <si>
    <t>TECNOCAR GARAGE</t>
  </si>
  <si>
    <t>00172480030</t>
  </si>
  <si>
    <t>POSTE ITALIANE S.P.A.</t>
  </si>
  <si>
    <t>97103880585</t>
  </si>
  <si>
    <t>ROXTEL SRL</t>
  </si>
  <si>
    <t>02188050039</t>
  </si>
  <si>
    <t>GORENT SPA</t>
  </si>
  <si>
    <t>08605630014</t>
  </si>
  <si>
    <t>TELECOMUNICAZIONI RADAR SRL</t>
  </si>
  <si>
    <t>01791720038</t>
  </si>
  <si>
    <t>ASWM SRL</t>
  </si>
  <si>
    <t>ASWM s.r.l.</t>
  </si>
  <si>
    <t>G.B.S. General Broker Service S.p.A.</t>
  </si>
  <si>
    <t>04137451003</t>
  </si>
  <si>
    <t>KUWAIT PETROLEUM ITALIA SPA</t>
  </si>
  <si>
    <t>00435970587</t>
  </si>
  <si>
    <t>BRUGO PIER ANTONIO SRL</t>
  </si>
  <si>
    <t>02095620031</t>
  </si>
  <si>
    <t>DBM SRL</t>
  </si>
  <si>
    <t>08960660150</t>
  </si>
  <si>
    <t>EDITRICE S.I.F.I.C. S.R.L.</t>
  </si>
  <si>
    <t>00205740426</t>
  </si>
  <si>
    <t>CREDITVISION SRL</t>
  </si>
  <si>
    <t>11855921000</t>
  </si>
  <si>
    <t>ISTITUTO AUXOLOGICO ITALIANO</t>
  </si>
  <si>
    <t xml:space="preserve">CFR - CONSORZIO PER LA FORMAZIONE </t>
  </si>
  <si>
    <t>COMIE SRL</t>
  </si>
  <si>
    <t>LADY PLASTIK S.r.l.</t>
  </si>
  <si>
    <t>03350060657</t>
  </si>
  <si>
    <t>MINESI S.R.L.</t>
  </si>
  <si>
    <t>01921430037</t>
  </si>
  <si>
    <t>Ecosoluzioni S.r.l.</t>
  </si>
  <si>
    <t>03988670281</t>
  </si>
  <si>
    <t>ZILIANI SERVICE SRL</t>
  </si>
  <si>
    <t>01644480335</t>
  </si>
  <si>
    <t>Ziliani Service S.r.l.</t>
  </si>
  <si>
    <t>TOSI E BARUZZO S.N.C.</t>
  </si>
  <si>
    <t>00243940038</t>
  </si>
  <si>
    <t>F.LLI SPREAFICO</t>
  </si>
  <si>
    <t>01746020039</t>
  </si>
  <si>
    <t>ICAD SRL</t>
  </si>
  <si>
    <t>06223940013</t>
  </si>
  <si>
    <t>TREVOLUTION SERVICE SRL</t>
  </si>
  <si>
    <t>EUROPAM SRL</t>
  </si>
  <si>
    <t>03076310105</t>
  </si>
  <si>
    <t>CGT Logistica Sistemi S.p.A.</t>
  </si>
  <si>
    <t>12093760150</t>
  </si>
  <si>
    <t>AGENZIA BELTRAMO S.N.C.</t>
  </si>
  <si>
    <t>02028010045</t>
  </si>
  <si>
    <t>MONDADORI DOTT.SSA BARBARA</t>
  </si>
  <si>
    <t>MNDBBR72L54E514Q</t>
  </si>
  <si>
    <t>ELETTROMECCANICA G.A. S.R.L.</t>
  </si>
  <si>
    <t>93026310032</t>
  </si>
  <si>
    <t>VETRERIE ZAPPA di Zappa Giovanni</t>
  </si>
  <si>
    <t>ZPPGNN71B01F704Z</t>
  </si>
  <si>
    <t>REGIORI GIANCARLO &amp; C. S.N.C.</t>
  </si>
  <si>
    <t>01468400039</t>
  </si>
  <si>
    <t>REN.CAR S.R.L.</t>
  </si>
  <si>
    <t>01067130037</t>
  </si>
  <si>
    <t>TRATTAMENTO RIFIUTI METROPOLITANI S.p.A.</t>
  </si>
  <si>
    <t>EUROGAMMA SPA</t>
  </si>
  <si>
    <t>01178210488</t>
  </si>
  <si>
    <t>SAFETY-KLEEN ITALIA SPA</t>
  </si>
  <si>
    <t>09301420155</t>
  </si>
  <si>
    <t>BNP PARIBAS LEASING SOLUTIONS SPA</t>
  </si>
  <si>
    <t>RE SERGIO AUTOTRASPORTI SRL</t>
  </si>
  <si>
    <t>CEREDA AMBROGIO S.R.L.</t>
  </si>
  <si>
    <t>Q.S.M. S.R.L.</t>
  </si>
  <si>
    <t>01130470196</t>
  </si>
  <si>
    <t>SPADACINI DOTT.ING.ANTONIO</t>
  </si>
  <si>
    <t>SPDNTN39P07L746B</t>
  </si>
  <si>
    <t>FARID INDUSTRIE S.p.a.</t>
  </si>
  <si>
    <t>ROSSI OLEODINAMICA S.r.l.</t>
  </si>
  <si>
    <t>DRAY CAR Srl</t>
  </si>
  <si>
    <t>NUOVA ELETTRAUTO PROVASO&amp;CAFFONE S.N.C.</t>
  </si>
  <si>
    <t>PROMETALSIDEA S.A.S.</t>
  </si>
  <si>
    <t>00115490039</t>
  </si>
  <si>
    <t>Cooperativa Sociale Risorse</t>
  </si>
  <si>
    <t>00818570012</t>
  </si>
  <si>
    <t>UNIPOL ASSICURAZIONI SPA</t>
  </si>
  <si>
    <t>DERIVI ROBERTO</t>
  </si>
  <si>
    <t>DRVRRT67B22L746Y</t>
  </si>
  <si>
    <t>CONSORZIO SOCIALE SOCIETA' COOPERATIVA ONLUS</t>
  </si>
  <si>
    <t>01728400035</t>
  </si>
  <si>
    <t>IDRAULICA BRIZIO S.R.L.</t>
  </si>
  <si>
    <t>01985290038</t>
  </si>
  <si>
    <t>IDRAULICA BRIZIO SRL</t>
  </si>
  <si>
    <t>Intelliform S.p.A.</t>
  </si>
  <si>
    <t>04139360962</t>
  </si>
  <si>
    <t>SITVERBA SRL</t>
  </si>
  <si>
    <t>02326750037</t>
  </si>
  <si>
    <t>C.S.A. Srl</t>
  </si>
  <si>
    <t>13390920158</t>
  </si>
  <si>
    <t>IDROTERMO DI GEOM.VAGLIO M. SRL</t>
  </si>
  <si>
    <t>00219820032</t>
  </si>
  <si>
    <t>EDIL IMPIANTI 2 SRL A SOCIO UNICO</t>
  </si>
  <si>
    <t>04097670402</t>
  </si>
  <si>
    <t>PRETTO SRL SOC.UNIPERSONALE</t>
  </si>
  <si>
    <t>01414340503</t>
  </si>
  <si>
    <t>TOTALERG S.p.A</t>
  </si>
  <si>
    <t>00051570893</t>
  </si>
  <si>
    <t>ZUCCHETTI SPA</t>
  </si>
  <si>
    <t>05006900962</t>
  </si>
  <si>
    <t>Bottaro Mario s.r.l.</t>
  </si>
  <si>
    <t>Project-Car S.r.l.</t>
  </si>
  <si>
    <t>03224950174</t>
  </si>
  <si>
    <t>DT CAR S.r.l.</t>
  </si>
  <si>
    <t>JCOPLASTIC S.P.A.</t>
  </si>
  <si>
    <t>A.S.R.A.B. SPA</t>
  </si>
  <si>
    <t>AL.VER TRASPORTI SRL UNIPERSONALE</t>
  </si>
  <si>
    <t>01964390031</t>
  </si>
  <si>
    <t>Unipol - ag. Verbania</t>
  </si>
  <si>
    <t>TRASPORTI DELTA S.R.L.</t>
  </si>
  <si>
    <t>STUDIO DR.ROBERTO BUSSI</t>
  </si>
  <si>
    <t>BSSRRT56R04L746B</t>
  </si>
  <si>
    <t>ROMEO FEDERIGI ELETTRONICA SRL</t>
  </si>
  <si>
    <t>FDRRMO64H09F205X</t>
  </si>
  <si>
    <t>E.S.A. PROGETTI</t>
  </si>
  <si>
    <t>C.D.C. CENTRO POLISPECIALISTICO PRIVATO</t>
  </si>
  <si>
    <t>RICOH ITALIA SRL</t>
  </si>
  <si>
    <t>00748490158</t>
  </si>
  <si>
    <t>AIG Europe - direzione</t>
  </si>
  <si>
    <t>ANTICIMEX S.R.L.</t>
  </si>
  <si>
    <t>08046760966</t>
  </si>
  <si>
    <t>FARID INDUSTRIE S.P.A</t>
  </si>
  <si>
    <t>ACQUE NORD S.R.L.</t>
  </si>
  <si>
    <t>02077340038</t>
  </si>
  <si>
    <t>CODICE FISCALE</t>
  </si>
  <si>
    <t>AGGIUDICATARIO</t>
  </si>
  <si>
    <t>ELENCO SOGGETTI PARTECIPANTI</t>
  </si>
  <si>
    <t>TRAMONTO ANTONIO S.R.L.
Eredi di Papini Osvaldo s.n.c.
M.M.G. di Mattiuzzo M. &amp; C. s.n.c.
Cerrirottami s.r.l.
Spurgo Service s.r.l
La Batteria s.n.c.
Econord S.p.A.</t>
  </si>
  <si>
    <t>COOPERATIVA SOCIALE ISOLA VERDE S.R.L.
Giustiniana S.r.l.
Agri 2000 Società Cooperativa Sociale</t>
  </si>
  <si>
    <t>00579120031
83000310066
01868730381</t>
  </si>
  <si>
    <t>WASTE ITALIA SPA
Spurgo Service s.r.l
TRAMONTO ANTONIO S.R.L.
LA NETTATUTTO S.R.L.
IMPRESA GIOVANNI SCARAMOZZA &amp; C. SNC
RE SERGIO AUTOTRASPORTI SRL
AUTOTRASPORTI MOZZI GIUSEPPE E GEO SNC
VESCOVO ROMANO &amp; C. SNC
Sviluppo &amp; Progresso Ambiente s.r.l. - MANDANTE
CEREDA AMBROGIO S.R.L.
Econord S.p.A.
Esposito Servizi Ecologici s.r.l.</t>
  </si>
  <si>
    <t>01689940185
02390920300
02136140122
05003020152
01131290031
01401930183
00398440198
00529300022
03392510164
02264790961
01368180129
03740340165</t>
  </si>
  <si>
    <t>JCOPLASTIC S.P.A.
MULTICOM S.R.L. A SOCIO UNICO
EUROSINTEX SRL
MATTIUSSI ECOLOGIA SPA
CONTENUR S.L.
HELESI ITALIA SRL</t>
  </si>
  <si>
    <t xml:space="preserve">03350060657
09272660151
02448130167
01281780302
02665990129
03066760368
</t>
  </si>
  <si>
    <t>TRASPORTI DELTA S.R.L.
LA NETTATUTTO S.R.L.
CEREDA AMBROGIO S.R.L.
TRAMONTO ANTONIO S.R.L.
GRUPPO MAURO SAVIOLA S.R.L.
RE SERGIO AUTOTRASPORTI SRL
TEKNO SERVICE SRL</t>
  </si>
  <si>
    <t>00597120187
05003020152
02264790961
02136140122
02317900203
01401930183
08854760017</t>
  </si>
  <si>
    <t>SPURGO SERVICE S.R.L.
AL.VER TRASPORTI SRL UNIPERSONALE
ECOLOGICA PIEMONTESE SRL
IMPRESA DE MITRI SRL</t>
  </si>
  <si>
    <t xml:space="preserve">00468910070
01964390031
01032710079
06428780016
</t>
  </si>
  <si>
    <t>Allianz - ag. Busto Arsizio
Assigeco - corr. Lloyd's
Axa - ag. Varese
Cattolica - ag. Verona
Generali Italia - ag.Milano
Italian Underwriting corr. Lloyd's
Reale Mutua ag. Borgosesia
Unipol - ag. Verbania
ACE EUROPEAN GROUP LTD.
AIG Europe - direzione
DUAL ITALIA S.P.A.</t>
  </si>
  <si>
    <t>05032630963
08958920152
00902170018
00320160237
00409920584
00714410156
00875360018
02705901201
08219930156
06222570969</t>
  </si>
  <si>
    <t>Allianz - ag. Busto Arsizio
Assigeco - corr. Lloyd's
Axa - ag. Varese
Cattolica - ag. Verona
Generali Italia - ag.Milano
Italian Underwriting corr. Lloyd's
Reale Mutua ag. Borgosesia
Unipol - ag. Verbania</t>
  </si>
  <si>
    <t>05032630963
08958920152
00902170018
00320160237
00409920584
00714410156
00875360018
02705901201</t>
  </si>
  <si>
    <t>05032630963
08958920152
00902170018
00320160237
00409920584
00714410156
00875360018
02705901201
04124720964
08037550962
04603040967</t>
  </si>
  <si>
    <t>Allianz - ag. Busto Arsizio
Assigeco - corr. Lloyd's
Axa - ag. Varese
Cattolica - ag. Verona
Generali Italia - ag.Milano
Italian Underwriting corr. Lloyd's
Reale Mutua ag. Borgosesia
Unipol - ag. Verbania
Roland Italia - direzione
Tutela Legale S.p.A. - direzione</t>
  </si>
  <si>
    <t>LA NETTATUTTO S.R.L.
CEREDA AMBROGIO S.R.L.
Econord S.p.A.
TRAMONTO ANTONIO S.R.L.</t>
  </si>
  <si>
    <t>05003020152
02264790961
01368180129
02136140122</t>
  </si>
  <si>
    <t>CEREDA AMBROGIO S.R.L.
RE SERGIO AUTOTRASPORTI SRL</t>
  </si>
  <si>
    <t xml:space="preserve">02264790961
01401930183
</t>
  </si>
  <si>
    <t>S.E.S.A. SPA
ING.AM. SRL</t>
  </si>
  <si>
    <t>02599280282
01996060248</t>
  </si>
  <si>
    <t>FARID INDUSTRIE S.P.A
ECOSOLUZIONI SRL
COS.ECO. SRL</t>
  </si>
  <si>
    <t>06500530016
03988670281
00503100778</t>
  </si>
  <si>
    <t>LA NETTATUTTO S.R.L.
TEKNO SERVICE SRL</t>
  </si>
  <si>
    <t>05003020152
08854760017</t>
  </si>
  <si>
    <t>FARID INDUSTRIE SPA
DRAY CAR S.R.L.</t>
  </si>
  <si>
    <t>06500530016
02153400037</t>
  </si>
  <si>
    <t>NUOVA ELETTRAUTO S.N.C.
AUTORIPARAZIONI STROLA CLAUDIO
SPECIAL CAR SNC DI BIONDO FRANCESCO &amp; C.
BORGO AGNELLO S.P.A.
TOCECAR S.R.L.</t>
  </si>
  <si>
    <t>01562640035
STRCLD80C10B019U
01452750035
00574710034
00863140034</t>
  </si>
  <si>
    <t>DT CAR S.r.l.
B.E.ST. CAR S.N.C.</t>
  </si>
  <si>
    <t>01022900037
02048640037</t>
  </si>
  <si>
    <t>GARBOLI PER L'UFFICIO
BOLAMPERTI SNC DI DELLEDONNE G. &amp; C.
MAGAZZINI MELIA SNC
PRECISION S.P.A.
DELTAS.A.T. DI FAUSTO GRANDI</t>
  </si>
  <si>
    <t>GRBLCU77R25L682Y
01265060036
01272200039
03028550014
GRNFST73M25L746G</t>
  </si>
  <si>
    <t>ISTITUTO AUXOLOGICO ITALIANO
BIOCHEMICAL SRL
TECNOLOGIE D'IMPRESA SRL A SOCIO UNICO
Integra Servizi VCO s.r.l.
A.S.L. V.C.O.</t>
  </si>
  <si>
    <t>02703120150
00605830033
05100520153
00634880033
00634880033</t>
  </si>
  <si>
    <t>GRBLCU77R25L682Y
01272200039</t>
  </si>
  <si>
    <t>GARBOLI PER L'UFFICIO
MAGAZZINI MELIA SNC</t>
  </si>
  <si>
    <t>CAIRATI SRL
IMPRESA PRINI Srl
CIVELLI COSTRUZIONI SRL
BORGAZZI VITTORIO SRL</t>
  </si>
  <si>
    <t>04139200960
00112210034
02067440129
01850640036</t>
  </si>
  <si>
    <t>02136140122
05896660155
00531410025
06757830150
02390920300
01203690035
01368180129</t>
  </si>
  <si>
    <t>EUROSINTEX S.r.l.
JCOPLASTIC S.P.A. 
LADY PLASTIK S.r.l.
MATTIUSSI ECOLOGIA S.P.A.
MULTICOM S.r.l. a socio unico</t>
  </si>
  <si>
    <t>02448130167
03350060657
12563230155
01281780302
09272660151</t>
  </si>
  <si>
    <t>Ecosoluzioni S.r.l.
SCANIA MILANO SPA
BORGO AGNELLO S.P.A.
T.M.T. Costruzioni S.r.l.</t>
  </si>
  <si>
    <t>03988670281
02170120220
00574710034
01260120447</t>
  </si>
  <si>
    <t>ZILIANI SERVICE SRL
T.M.T. Costruzioni S.r.l.</t>
  </si>
  <si>
    <t>01644480335
01260120447</t>
  </si>
  <si>
    <t>Omegna Scavi di Scaramozza Gianni Antonio
IMPRESA PRINI Srl
CIVELLI COSTRUZIONI SRL
BORGAZZI VITTORIO SRL
FRUA CAV. MARIO SPA</t>
  </si>
  <si>
    <t>SCRGNN59M26H037Q
00112210034
02067440129
01850640036
00582100038</t>
  </si>
  <si>
    <t>BNP PARIBAS LEASING SOLUTIONS SPA
SG LEASING S.P.A.
ALBA LEASING SPA</t>
  </si>
  <si>
    <t>00862460151
06422900156
06707270960</t>
  </si>
  <si>
    <t>LA NETTATUTTO S.R.L.
RE SERGIO AUTOTRASPORTI SRL
ECOLOGICA PIEMONTESE SRL
CEREDA AMBROGIO S.R.L.</t>
  </si>
  <si>
    <t>05003020152
01401930183
01032710079
02264790961</t>
  </si>
  <si>
    <t>GRAFER S.R.L.
JANNI &amp; CESCHI S.R.L.
SIR Safety System S.p.A.
DATACOL SRL
ST PROTECT SPA</t>
  </si>
  <si>
    <t>00575430038
00490560034
03359340548
01964750234
02372680187</t>
  </si>
  <si>
    <t>FARID INDUSTRIE S.p.a.
ROSSI OLEODINAMICA S.r.l.</t>
  </si>
  <si>
    <t>06500530016
01727980409</t>
  </si>
  <si>
    <t>Cooperativa Sociale Risorse
Ederambiente s.c.
Teknoservice s.r.l.</t>
  </si>
  <si>
    <t>01306240035
01797860028
08854760017</t>
  </si>
  <si>
    <t>CEREDA AMBROGIO S.R.L.
ECOLOGICA PIEMONTESE SRL
LA NETTATUTTO S.R.L.
WASTE ITALIA SPA
Econord S.p.A.
RE SERGIO AUTOTRASPORTI SRL</t>
  </si>
  <si>
    <t>02264790961
01032710079
05003020152
01689940185
01368180129
01401930183</t>
  </si>
  <si>
    <t>GIUDICI GOMME S.N.C. DI GIUDICI G. &amp; C.
Fumagalli Gomme di Foti Marco
Elettrogomme s.n.c.
Ferrari Ettore di Ferrari Paolo &amp; C. s.n.c.
Grassi Gomme s.r.l.
SPI Service s.r.l.
VCO Gomme s.n.c. di Tabarini Gilberto, Maurizio &amp; Fabrizio</t>
  </si>
  <si>
    <t>01129400030
FTOMRC75A03D332J
01469120032
01469830036
01543890030
01278670037
01465200036</t>
  </si>
  <si>
    <t>Intelliform S.p.A.
Studio Elit S.a.S. di Beccaria Italo e C.
Studio Associato Lupi &amp; Puppo
Studio Zigiotti Sr.l.
Data Elaboration &amp; Services S.r.l.
Studio Trisconi di Rag. E. Trisconi e Dott. L. Tarabella
Evoluziona S.r.l.
G.E.P.S. S.a.S.
Studio di consulenza Iacopo Bonacchi
Studio Pavan S.r.l.</t>
  </si>
  <si>
    <t>04139360962
063 19010150
037 42290103
01714310032
10077841004
02303210039
02679880985
13151110155
BNCCPI52R26F970B
01101560033</t>
  </si>
  <si>
    <t>COLOMBO ING. FRANCO
ZIMATEC SRL
ZIMATEC STUDIO ASSOCIATO DI INGEGNERIA</t>
  </si>
  <si>
    <t>CLMFNC48M10E514V
06020880016
00663270072</t>
  </si>
  <si>
    <t>CEREDA AMBROGIO S.R.L.
Ecologica Piemontese s.r.l.
LA NETTATUTTO S.R.L.
WASTE ITALIA SPA
Econord S.p.A.
RE SERGIO AUTOTRASPORTI SRL</t>
  </si>
  <si>
    <t>PRETTO SRL SOC.UNIPERSONALE
Piaggio &amp; C. S.p.A.
FARID INDUSTRIE S.p.a.
Tecam S.r.l.
Geesinknorba</t>
  </si>
  <si>
    <t>01414340503
01551260506
06500530016
04334350727
12495890159</t>
  </si>
  <si>
    <t>JANNI &amp; CESCHI S.R.L.
AGRIFLORA DI POZZI DARIO</t>
  </si>
  <si>
    <t>00490560034
PZZDRA67S02D332P</t>
  </si>
  <si>
    <t>CATTANEO PLAST SRL UNIPERSONALE
ECO PACK S.R.L.
LADY PLASTIK S.r.l.
PLASTITALIA SRL</t>
  </si>
  <si>
    <t>01562680031
02253710160
12563230155
04511280630</t>
  </si>
  <si>
    <t>Project-Car S.r.l.
Locatelli Eurocontainers S.p.A.
B.T.E. S.p.A.
Agazzi Containers S.r.l.
Ecosoluzioni S.r.l.</t>
  </si>
  <si>
    <t>03224950174
02521560165
03320090172
02186470163
03988670281</t>
  </si>
  <si>
    <t>Bottaro Mario s.r.l.
Metallurgica Branchetti s.r.l.
Metallurgica Locatelli S.p.A.</t>
  </si>
  <si>
    <t>04503840961
01334040407
00212210165</t>
  </si>
  <si>
    <t>AUTORIPARAZIONI STROLA CLAUDIO
SPECIAL CAR S.N.C.
BORGO AGNELLO S.P.A.
DRAY CAR S.R.L.
TOCECAR S.R.L.</t>
  </si>
  <si>
    <t>STRCLD80C10B019U
01452750035
00574710034
02153400037
00863140034</t>
  </si>
  <si>
    <t>NUOVA ELETTRAUTO S.N.C.
AUTORIPARAZIONI STROLA CLAUDIO
SPECIAL CAR S.N.C.
BORGO AGNELLO S.P.A.
TOCECAR S.R.L.</t>
  </si>
  <si>
    <t>B.E.ST. CAR S.N.C.
DT CAR S.R.L.</t>
  </si>
  <si>
    <t>02048640037
01022900037</t>
  </si>
  <si>
    <t>VCO TRASPORTI S.R.L. A SOCIO UNICO
VICARIO RENATO
VCO GOMME SNC DI TABARINI G.M.F.
GOMMISTA TRESTINI</t>
  </si>
  <si>
    <t>01792330035
VCRRNT50E13B610U
01465200036
02218690036</t>
  </si>
  <si>
    <t>SOCIETA' COOP. SOCIALE ISOLA VERDE ONLUS
IL SOGNO SOCIETA' COOP. SOCIALE ONLUS
VERD''E' COOPERATIVA SOCIALE A R.L. ONLUS
L.M.T. SOCIETA' COOP. SOCIALE ONLUS
IL GIARDINO DELLE IDEE</t>
  </si>
  <si>
    <t>00579120031
01213880030
00899440036
02013760034
91047330120</t>
  </si>
  <si>
    <t>BNP PARIBAS LEASING SOLUTIONS S.p.A.
SG Leasing S.p.A.
ALBA Leasing S.p.A.</t>
  </si>
  <si>
    <t>Giudici Gomme s.n.c.
Elettrogomme s.n.c.
Grassi Gomme S.r.l.
Industrial Gomme Group S.r.l.
SPI Service S.r.l.
VCO Gomme s.n.c. di Tabarini Gilberto, Maurizio &amp; Fabrizio
Franzosi Gomme S.p.A.
Fumagalli Gomme di Foti Marco</t>
  </si>
  <si>
    <t>01129400030
01469120032
01543890030
06212810961
01278670037
01465200036
00435590039
FTOMRC75A03D332J</t>
  </si>
  <si>
    <t>V.C.O. Spurghi di Scarsetti C. &amp; C. S.a.s.
Idrodinamica V.C.O. Eco Spurghi
Esa Eco Servizi Autospurghi S.n.c.
Rolandi S.r.l.
Ecologica Piemontese S.r.l.</t>
  </si>
  <si>
    <t>01722060033
02261160036
02512610029
00530280031
01032710079</t>
  </si>
  <si>
    <t>La Nettatutto S.r.l.
Re Sergio Autotrasporti S.r.l.
Ecologica Piemontese s.r.l.
Cereda Ambrogio S.r.l.
Tramonto Antonio S.r.l.</t>
  </si>
  <si>
    <t>05003020152
01401930183
01032710079
02264790961
02136140122</t>
  </si>
  <si>
    <t>Società Cooperativa Bilanciai
Tassinari Bilance S.r.l. 
Renaldi Riccardo &amp; C.  S.n.c.
La Bilanciai s.n.c. di Gardini R. &amp; C. 
Vincro S.r.l.</t>
  </si>
  <si>
    <t>00162700363
00420820383
01800030049
00109820035
01144890223</t>
  </si>
  <si>
    <t>BOTTARO MARIO S.R.L.
METALLURGICA BRANCHETTI SRL
Metallurgica Locatelli S.p.A.</t>
  </si>
  <si>
    <t>Trasporti Delta S.r.l.
La Nettatutto S.r.l.
Re Sergio Autotrasporti S.r.l.
Ecologica Piemontese s.r.l.
Cereda Ambrogio S.r.l.
Tramonto Antonio S.r.l.</t>
  </si>
  <si>
    <t>00597120187
05003020152
01401930183
01032710079
02264790961
02136140122</t>
  </si>
  <si>
    <t>Cereda Ambrogio s.r.l.
Ecologica Piemontese s.r.l.
La Nettatutto s.r.l.
Waste Italia S.p.A.
Econord S.p.A.
Re Sergio Autotrasporti S.r.l.</t>
  </si>
  <si>
    <t>Istituto Auxologico Italiano
C.D.C. Centro Polispecialistico Privato
A.S.L. V.C.O.
Biochemical S.r.l.
Tecnologie d'Impresa s.r.l.</t>
  </si>
  <si>
    <t>02703120150
03954980011
00634880033
00605830033
05100520153</t>
  </si>
  <si>
    <t>Cattaneo Plast s.r.l.
Eco Pack s.r.l.
Lady Plastik s.r.l.
Plastitalia Lavorazione Materie Plastiche s.r.l.
Mattiussi Ecologia S.p.A.</t>
  </si>
  <si>
    <t>01562680031
02253710160
12563230155
04511280630
01281780302</t>
  </si>
  <si>
    <t>Cattaneo Plast s.r.l.
Eco Pack s.r.l.
Lady Plastik s.r.l.
Mattiussi Ecologia S.p.A.
Plastitalia Lavorazione Materie Plastiche s.r.l.
SMP di Sfrecola Gianluca &amp; C. s.a.s.</t>
  </si>
  <si>
    <t>01562680031
02253710160
12563230155
01281780302
04511280630
04224870727</t>
  </si>
  <si>
    <t>Cattaneo Plast s.r.l.
Eco Pack s.r.l.
Lady Plastik s.r.l.</t>
  </si>
  <si>
    <t>01562680031
02253710160
12563230155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</si>
</sst>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164" formatCode="dd/mm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44" fontId="3" fillId="0" borderId="1" xfId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44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vertical="center"/>
    </xf>
    <xf numFmtId="44" fontId="2" fillId="0" borderId="0" xfId="0" applyNumberFormat="1" applyFont="1" applyFill="1" applyBorder="1" applyAlignment="1">
      <alignment vertical="center"/>
    </xf>
  </cellXfs>
  <cellStyles count="3">
    <cellStyle name="Normale" xfId="0" builtinId="0"/>
    <cellStyle name="Normale 3" xfId="2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8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432" sqref="M432"/>
    </sheetView>
  </sheetViews>
  <sheetFormatPr defaultRowHeight="12.75" x14ac:dyDescent="0.25"/>
  <cols>
    <col min="1" max="1" width="8.5703125" style="5" customWidth="1"/>
    <col min="2" max="2" width="12.85546875" style="5" bestFit="1" customWidth="1"/>
    <col min="3" max="3" width="50.42578125" style="3" customWidth="1"/>
    <col min="4" max="4" width="42.42578125" style="3" customWidth="1"/>
    <col min="5" max="5" width="46.42578125" style="4" customWidth="1"/>
    <col min="6" max="6" width="22.140625" style="13" customWidth="1"/>
    <col min="7" max="7" width="45.42578125" style="3" bestFit="1" customWidth="1"/>
    <col min="8" max="8" width="22.140625" style="13" bestFit="1" customWidth="1"/>
    <col min="9" max="9" width="10.140625" style="7" bestFit="1" customWidth="1"/>
    <col min="10" max="10" width="18" style="7" customWidth="1"/>
    <col min="11" max="11" width="20.85546875" style="12" customWidth="1"/>
    <col min="12" max="12" width="27.28515625" style="12" customWidth="1"/>
    <col min="13" max="13" width="19.85546875" style="4" bestFit="1" customWidth="1"/>
    <col min="14" max="14" width="11" style="4" customWidth="1"/>
    <col min="15" max="15" width="10.42578125" style="4" customWidth="1"/>
    <col min="16" max="16" width="10.42578125" style="4" bestFit="1" customWidth="1"/>
    <col min="17" max="17" width="12" style="4" bestFit="1" customWidth="1"/>
    <col min="18" max="18" width="9.5703125" style="4" bestFit="1" customWidth="1"/>
    <col min="19" max="16384" width="9.140625" style="4"/>
  </cols>
  <sheetData>
    <row r="1" spans="1:13" s="11" customFormat="1" ht="25.5" x14ac:dyDescent="0.25">
      <c r="A1" s="8" t="s">
        <v>0</v>
      </c>
      <c r="B1" s="8" t="s">
        <v>1</v>
      </c>
      <c r="C1" s="8" t="s">
        <v>2</v>
      </c>
      <c r="D1" s="8" t="s">
        <v>3</v>
      </c>
      <c r="E1" s="23" t="s">
        <v>1341</v>
      </c>
      <c r="F1" s="8" t="s">
        <v>1339</v>
      </c>
      <c r="G1" s="8" t="s">
        <v>1340</v>
      </c>
      <c r="H1" s="8" t="s">
        <v>1339</v>
      </c>
      <c r="I1" s="9" t="s">
        <v>4</v>
      </c>
      <c r="J1" s="9" t="s">
        <v>5</v>
      </c>
      <c r="K1" s="10" t="s">
        <v>6</v>
      </c>
      <c r="L1" s="10" t="s">
        <v>70</v>
      </c>
    </row>
    <row r="2" spans="1:13" ht="25.5" x14ac:dyDescent="0.25">
      <c r="A2" s="15">
        <v>2015</v>
      </c>
      <c r="B2" s="15" t="s">
        <v>859</v>
      </c>
      <c r="C2" s="14" t="s">
        <v>860</v>
      </c>
      <c r="D2" s="14" t="s">
        <v>73</v>
      </c>
      <c r="E2" s="24" t="s">
        <v>1232</v>
      </c>
      <c r="F2" s="15" t="s">
        <v>1233</v>
      </c>
      <c r="G2" s="14" t="s">
        <v>1232</v>
      </c>
      <c r="H2" s="15" t="s">
        <v>1233</v>
      </c>
      <c r="I2" s="21">
        <v>42368</v>
      </c>
      <c r="J2" s="21">
        <v>42735</v>
      </c>
      <c r="K2" s="16">
        <v>1290</v>
      </c>
      <c r="L2" s="16"/>
      <c r="M2" s="30"/>
    </row>
    <row r="3" spans="1:13" ht="25.5" x14ac:dyDescent="0.25">
      <c r="A3" s="15">
        <v>2015</v>
      </c>
      <c r="B3" s="15" t="s">
        <v>857</v>
      </c>
      <c r="C3" s="14" t="s">
        <v>858</v>
      </c>
      <c r="D3" s="14" t="s">
        <v>73</v>
      </c>
      <c r="E3" s="24" t="s">
        <v>960</v>
      </c>
      <c r="F3" s="15" t="s">
        <v>961</v>
      </c>
      <c r="G3" s="14" t="s">
        <v>960</v>
      </c>
      <c r="H3" s="15" t="s">
        <v>961</v>
      </c>
      <c r="I3" s="21">
        <v>42367</v>
      </c>
      <c r="J3" s="21">
        <v>42369</v>
      </c>
      <c r="K3" s="16">
        <v>450</v>
      </c>
      <c r="L3" s="16"/>
      <c r="M3" s="30"/>
    </row>
    <row r="4" spans="1:13" ht="25.5" x14ac:dyDescent="0.25">
      <c r="A4" s="15">
        <v>2015</v>
      </c>
      <c r="B4" s="15" t="s">
        <v>855</v>
      </c>
      <c r="C4" s="14" t="s">
        <v>856</v>
      </c>
      <c r="D4" s="14" t="s">
        <v>73</v>
      </c>
      <c r="E4" s="24" t="s">
        <v>1230</v>
      </c>
      <c r="F4" s="15" t="s">
        <v>1231</v>
      </c>
      <c r="G4" s="14" t="s">
        <v>1230</v>
      </c>
      <c r="H4" s="15" t="s">
        <v>1231</v>
      </c>
      <c r="I4" s="21">
        <v>42362</v>
      </c>
      <c r="J4" s="21">
        <v>42400</v>
      </c>
      <c r="K4" s="16">
        <v>260</v>
      </c>
      <c r="L4" s="16"/>
      <c r="M4" s="30"/>
    </row>
    <row r="5" spans="1:13" ht="38.25" x14ac:dyDescent="0.25">
      <c r="A5" s="15">
        <v>2015</v>
      </c>
      <c r="B5" s="24" t="s">
        <v>853</v>
      </c>
      <c r="C5" s="1" t="s">
        <v>854</v>
      </c>
      <c r="D5" s="1" t="s">
        <v>88</v>
      </c>
      <c r="E5" s="1" t="s">
        <v>1449</v>
      </c>
      <c r="F5" s="19" t="s">
        <v>1450</v>
      </c>
      <c r="G5" s="1" t="s">
        <v>1199</v>
      </c>
      <c r="H5" s="15" t="s">
        <v>872</v>
      </c>
      <c r="I5" s="21">
        <v>42356</v>
      </c>
      <c r="J5" s="21">
        <v>42735</v>
      </c>
      <c r="K5" s="29">
        <v>8300</v>
      </c>
      <c r="L5" s="29"/>
      <c r="M5" s="30"/>
    </row>
    <row r="6" spans="1:13" ht="25.5" x14ac:dyDescent="0.25">
      <c r="A6" s="15">
        <v>2015</v>
      </c>
      <c r="B6" s="15" t="s">
        <v>851</v>
      </c>
      <c r="C6" s="14" t="s">
        <v>852</v>
      </c>
      <c r="D6" s="14" t="s">
        <v>73</v>
      </c>
      <c r="E6" s="24" t="s">
        <v>879</v>
      </c>
      <c r="F6" s="15" t="s">
        <v>880</v>
      </c>
      <c r="G6" s="14" t="s">
        <v>879</v>
      </c>
      <c r="H6" s="15" t="s">
        <v>880</v>
      </c>
      <c r="I6" s="21">
        <v>42352</v>
      </c>
      <c r="J6" s="21">
        <v>42369</v>
      </c>
      <c r="K6" s="16">
        <f>400+100</f>
        <v>500</v>
      </c>
      <c r="L6" s="16"/>
      <c r="M6" s="30"/>
    </row>
    <row r="7" spans="1:13" ht="25.5" x14ac:dyDescent="0.25">
      <c r="A7" s="15">
        <v>2015</v>
      </c>
      <c r="B7" s="15" t="s">
        <v>849</v>
      </c>
      <c r="C7" s="14" t="s">
        <v>850</v>
      </c>
      <c r="D7" s="14" t="s">
        <v>73</v>
      </c>
      <c r="E7" s="24" t="s">
        <v>1072</v>
      </c>
      <c r="F7" s="15" t="s">
        <v>1073</v>
      </c>
      <c r="G7" s="14" t="s">
        <v>1072</v>
      </c>
      <c r="H7" s="15" t="s">
        <v>1073</v>
      </c>
      <c r="I7" s="21">
        <v>42352</v>
      </c>
      <c r="J7" s="21">
        <v>42369</v>
      </c>
      <c r="K7" s="16">
        <v>2997</v>
      </c>
      <c r="L7" s="16"/>
      <c r="M7" s="30"/>
    </row>
    <row r="8" spans="1:13" ht="25.5" x14ac:dyDescent="0.25">
      <c r="A8" s="15">
        <v>2015</v>
      </c>
      <c r="B8" s="15" t="s">
        <v>847</v>
      </c>
      <c r="C8" s="14" t="s">
        <v>848</v>
      </c>
      <c r="D8" s="14" t="s">
        <v>73</v>
      </c>
      <c r="E8" s="24" t="s">
        <v>1228</v>
      </c>
      <c r="F8" s="15" t="s">
        <v>1229</v>
      </c>
      <c r="G8" s="14" t="s">
        <v>1228</v>
      </c>
      <c r="H8" s="15" t="s">
        <v>1229</v>
      </c>
      <c r="I8" s="21">
        <v>42352</v>
      </c>
      <c r="J8" s="21">
        <v>42369</v>
      </c>
      <c r="K8" s="16">
        <v>1680</v>
      </c>
      <c r="L8" s="16"/>
      <c r="M8" s="30"/>
    </row>
    <row r="9" spans="1:13" ht="25.5" x14ac:dyDescent="0.25">
      <c r="A9" s="15">
        <v>2015</v>
      </c>
      <c r="B9" s="15" t="s">
        <v>845</v>
      </c>
      <c r="C9" s="14" t="s">
        <v>846</v>
      </c>
      <c r="D9" s="14" t="s">
        <v>77</v>
      </c>
      <c r="E9" s="24" t="s">
        <v>1226</v>
      </c>
      <c r="F9" s="15" t="s">
        <v>1227</v>
      </c>
      <c r="G9" s="14" t="s">
        <v>1226</v>
      </c>
      <c r="H9" s="15" t="s">
        <v>1227</v>
      </c>
      <c r="I9" s="21">
        <v>42352</v>
      </c>
      <c r="J9" s="21">
        <v>43406</v>
      </c>
      <c r="K9" s="16">
        <v>2070000</v>
      </c>
      <c r="L9" s="16"/>
      <c r="M9" s="30"/>
    </row>
    <row r="10" spans="1:13" ht="25.5" x14ac:dyDescent="0.25">
      <c r="A10" s="15">
        <v>2015</v>
      </c>
      <c r="B10" s="15" t="s">
        <v>843</v>
      </c>
      <c r="C10" s="14" t="s">
        <v>844</v>
      </c>
      <c r="D10" s="14" t="s">
        <v>73</v>
      </c>
      <c r="E10" s="24" t="s">
        <v>1224</v>
      </c>
      <c r="F10" s="15" t="s">
        <v>1225</v>
      </c>
      <c r="G10" s="14" t="s">
        <v>1224</v>
      </c>
      <c r="H10" s="15" t="s">
        <v>1225</v>
      </c>
      <c r="I10" s="21">
        <v>42349</v>
      </c>
      <c r="J10" s="21">
        <v>42735</v>
      </c>
      <c r="K10" s="16">
        <v>14615</v>
      </c>
      <c r="L10" s="16">
        <v>14615</v>
      </c>
      <c r="M10" s="30"/>
    </row>
    <row r="11" spans="1:13" ht="25.5" x14ac:dyDescent="0.25">
      <c r="A11" s="15">
        <v>2015</v>
      </c>
      <c r="B11" s="15" t="s">
        <v>841</v>
      </c>
      <c r="C11" s="14" t="s">
        <v>842</v>
      </c>
      <c r="D11" s="14" t="s">
        <v>73</v>
      </c>
      <c r="E11" s="24" t="s">
        <v>1223</v>
      </c>
      <c r="F11" s="15" t="s">
        <v>1090</v>
      </c>
      <c r="G11" s="14" t="s">
        <v>1223</v>
      </c>
      <c r="H11" s="15" t="s">
        <v>1090</v>
      </c>
      <c r="I11" s="21">
        <v>42342</v>
      </c>
      <c r="J11" s="21">
        <v>42369</v>
      </c>
      <c r="K11" s="16">
        <v>485</v>
      </c>
      <c r="L11" s="16"/>
      <c r="M11" s="30"/>
    </row>
    <row r="12" spans="1:13" ht="25.5" x14ac:dyDescent="0.25">
      <c r="A12" s="15">
        <v>2015</v>
      </c>
      <c r="B12" s="15" t="s">
        <v>839</v>
      </c>
      <c r="C12" s="14" t="s">
        <v>840</v>
      </c>
      <c r="D12" s="14" t="s">
        <v>73</v>
      </c>
      <c r="E12" s="24" t="s">
        <v>1222</v>
      </c>
      <c r="F12" s="15" t="s">
        <v>1090</v>
      </c>
      <c r="G12" s="14" t="s">
        <v>1222</v>
      </c>
      <c r="H12" s="15" t="s">
        <v>1090</v>
      </c>
      <c r="I12" s="21">
        <v>42342</v>
      </c>
      <c r="J12" s="21">
        <v>42369</v>
      </c>
      <c r="K12" s="16">
        <v>1239</v>
      </c>
      <c r="L12" s="16"/>
      <c r="M12" s="30"/>
    </row>
    <row r="13" spans="1:13" ht="25.5" x14ac:dyDescent="0.25">
      <c r="A13" s="15">
        <v>2015</v>
      </c>
      <c r="B13" s="15" t="s">
        <v>837</v>
      </c>
      <c r="C13" s="14" t="s">
        <v>838</v>
      </c>
      <c r="D13" s="14" t="s">
        <v>773</v>
      </c>
      <c r="E13" s="24" t="s">
        <v>1059</v>
      </c>
      <c r="F13" s="15" t="s">
        <v>940</v>
      </c>
      <c r="G13" s="14" t="s">
        <v>1059</v>
      </c>
      <c r="H13" s="15" t="s">
        <v>940</v>
      </c>
      <c r="I13" s="21">
        <v>42342</v>
      </c>
      <c r="J13" s="21">
        <v>42369</v>
      </c>
      <c r="K13" s="16">
        <v>646</v>
      </c>
      <c r="L13" s="16"/>
      <c r="M13" s="30"/>
    </row>
    <row r="14" spans="1:13" ht="25.5" x14ac:dyDescent="0.25">
      <c r="A14" s="15">
        <v>2015</v>
      </c>
      <c r="B14" s="15" t="s">
        <v>835</v>
      </c>
      <c r="C14" s="14" t="s">
        <v>836</v>
      </c>
      <c r="D14" s="14" t="s">
        <v>73</v>
      </c>
      <c r="E14" s="24" t="s">
        <v>1220</v>
      </c>
      <c r="F14" s="15" t="s">
        <v>1221</v>
      </c>
      <c r="G14" s="14" t="s">
        <v>1220</v>
      </c>
      <c r="H14" s="15" t="s">
        <v>1221</v>
      </c>
      <c r="I14" s="21">
        <v>42342</v>
      </c>
      <c r="J14" s="21">
        <v>42369</v>
      </c>
      <c r="K14" s="16">
        <v>634</v>
      </c>
      <c r="L14" s="16"/>
      <c r="M14" s="30"/>
    </row>
    <row r="15" spans="1:13" ht="38.25" x14ac:dyDescent="0.25">
      <c r="A15" s="15">
        <v>2015</v>
      </c>
      <c r="B15" s="15" t="s">
        <v>833</v>
      </c>
      <c r="C15" s="14" t="s">
        <v>834</v>
      </c>
      <c r="D15" s="14" t="s">
        <v>73</v>
      </c>
      <c r="E15" s="24" t="s">
        <v>1218</v>
      </c>
      <c r="F15" s="15" t="s">
        <v>1219</v>
      </c>
      <c r="G15" s="14" t="s">
        <v>1218</v>
      </c>
      <c r="H15" s="15" t="s">
        <v>1219</v>
      </c>
      <c r="I15" s="21">
        <v>42341</v>
      </c>
      <c r="J15" s="21">
        <v>42490</v>
      </c>
      <c r="K15" s="16">
        <v>126010</v>
      </c>
      <c r="L15" s="16"/>
      <c r="M15" s="30"/>
    </row>
    <row r="16" spans="1:13" ht="25.5" x14ac:dyDescent="0.25">
      <c r="A16" s="15">
        <v>2015</v>
      </c>
      <c r="B16" s="15" t="s">
        <v>831</v>
      </c>
      <c r="C16" s="14" t="s">
        <v>832</v>
      </c>
      <c r="D16" s="14" t="s">
        <v>73</v>
      </c>
      <c r="E16" s="24" t="s">
        <v>1216</v>
      </c>
      <c r="F16" s="15" t="s">
        <v>1217</v>
      </c>
      <c r="G16" s="14" t="s">
        <v>1216</v>
      </c>
      <c r="H16" s="15" t="s">
        <v>1217</v>
      </c>
      <c r="I16" s="21">
        <v>42341</v>
      </c>
      <c r="J16" s="21">
        <v>42369</v>
      </c>
      <c r="K16" s="16">
        <v>500</v>
      </c>
      <c r="L16" s="16"/>
      <c r="M16" s="30"/>
    </row>
    <row r="17" spans="1:13" ht="25.5" x14ac:dyDescent="0.25">
      <c r="A17" s="15">
        <v>2015</v>
      </c>
      <c r="B17" s="15" t="s">
        <v>829</v>
      </c>
      <c r="C17" s="14" t="s">
        <v>830</v>
      </c>
      <c r="D17" s="14" t="s">
        <v>73</v>
      </c>
      <c r="E17" s="24" t="s">
        <v>1137</v>
      </c>
      <c r="F17" s="15" t="s">
        <v>1138</v>
      </c>
      <c r="G17" s="14" t="s">
        <v>1137</v>
      </c>
      <c r="H17" s="15" t="s">
        <v>1138</v>
      </c>
      <c r="I17" s="21">
        <v>42338</v>
      </c>
      <c r="J17" s="21">
        <v>42369</v>
      </c>
      <c r="K17" s="16">
        <f>17800+890</f>
        <v>18690</v>
      </c>
      <c r="L17" s="16"/>
      <c r="M17" s="30"/>
    </row>
    <row r="18" spans="1:13" ht="76.5" x14ac:dyDescent="0.25">
      <c r="A18" s="15">
        <v>2015</v>
      </c>
      <c r="B18" s="24" t="s">
        <v>827</v>
      </c>
      <c r="C18" s="1" t="s">
        <v>828</v>
      </c>
      <c r="D18" s="1" t="s">
        <v>88</v>
      </c>
      <c r="E18" s="1" t="s">
        <v>1447</v>
      </c>
      <c r="F18" s="19" t="s">
        <v>1448</v>
      </c>
      <c r="G18" s="1"/>
      <c r="H18" s="15"/>
      <c r="I18" s="21">
        <v>42335</v>
      </c>
      <c r="J18" s="21">
        <v>42735</v>
      </c>
      <c r="K18" s="29">
        <v>125000</v>
      </c>
      <c r="L18" s="29"/>
      <c r="M18" s="30"/>
    </row>
    <row r="19" spans="1:13" ht="76.5" x14ac:dyDescent="0.25">
      <c r="A19" s="15">
        <v>2015</v>
      </c>
      <c r="B19" s="24" t="s">
        <v>825</v>
      </c>
      <c r="C19" s="1" t="s">
        <v>826</v>
      </c>
      <c r="D19" s="1" t="s">
        <v>88</v>
      </c>
      <c r="E19" s="1" t="s">
        <v>1447</v>
      </c>
      <c r="F19" s="19" t="s">
        <v>1448</v>
      </c>
      <c r="G19" s="1"/>
      <c r="H19" s="15"/>
      <c r="I19" s="21">
        <v>42335</v>
      </c>
      <c r="J19" s="21">
        <v>42735</v>
      </c>
      <c r="K19" s="29">
        <v>72000</v>
      </c>
      <c r="L19" s="29"/>
      <c r="M19" s="30"/>
    </row>
    <row r="20" spans="1:13" ht="25.5" x14ac:dyDescent="0.25">
      <c r="A20" s="15">
        <v>2015</v>
      </c>
      <c r="B20" s="15" t="s">
        <v>823</v>
      </c>
      <c r="C20" s="14" t="s">
        <v>824</v>
      </c>
      <c r="D20" s="14" t="s">
        <v>73</v>
      </c>
      <c r="E20" s="24" t="s">
        <v>1214</v>
      </c>
      <c r="F20" s="15" t="s">
        <v>1215</v>
      </c>
      <c r="G20" s="14" t="s">
        <v>1214</v>
      </c>
      <c r="H20" s="15" t="s">
        <v>1215</v>
      </c>
      <c r="I20" s="21">
        <v>42335</v>
      </c>
      <c r="J20" s="21">
        <v>42369</v>
      </c>
      <c r="K20" s="16">
        <v>650</v>
      </c>
      <c r="L20" s="16"/>
      <c r="M20" s="30"/>
    </row>
    <row r="21" spans="1:13" ht="25.5" x14ac:dyDescent="0.25">
      <c r="A21" s="15">
        <v>2015</v>
      </c>
      <c r="B21" s="15" t="s">
        <v>821</v>
      </c>
      <c r="C21" s="14" t="s">
        <v>822</v>
      </c>
      <c r="D21" s="14" t="s">
        <v>73</v>
      </c>
      <c r="E21" s="24" t="s">
        <v>1212</v>
      </c>
      <c r="F21" s="15" t="s">
        <v>1213</v>
      </c>
      <c r="G21" s="14" t="s">
        <v>1212</v>
      </c>
      <c r="H21" s="15" t="s">
        <v>1213</v>
      </c>
      <c r="I21" s="21">
        <v>42331</v>
      </c>
      <c r="J21" s="21">
        <v>42369</v>
      </c>
      <c r="K21" s="16">
        <f>1000+1000</f>
        <v>2000</v>
      </c>
      <c r="L21" s="16"/>
      <c r="M21" s="30"/>
    </row>
    <row r="22" spans="1:13" ht="25.5" x14ac:dyDescent="0.25">
      <c r="A22" s="15">
        <v>2015</v>
      </c>
      <c r="B22" s="15" t="s">
        <v>820</v>
      </c>
      <c r="C22" s="14" t="s">
        <v>363</v>
      </c>
      <c r="D22" s="14" t="s">
        <v>73</v>
      </c>
      <c r="E22" s="24" t="s">
        <v>1210</v>
      </c>
      <c r="F22" s="15" t="s">
        <v>1211</v>
      </c>
      <c r="G22" s="14" t="s">
        <v>1210</v>
      </c>
      <c r="H22" s="15" t="s">
        <v>1211</v>
      </c>
      <c r="I22" s="21">
        <v>42325</v>
      </c>
      <c r="J22" s="21">
        <v>42369</v>
      </c>
      <c r="K22" s="16">
        <f>100+300</f>
        <v>400</v>
      </c>
      <c r="L22" s="16"/>
      <c r="M22" s="30"/>
    </row>
    <row r="23" spans="1:13" ht="25.5" x14ac:dyDescent="0.25">
      <c r="A23" s="15">
        <v>2015</v>
      </c>
      <c r="B23" s="15" t="s">
        <v>819</v>
      </c>
      <c r="C23" s="14" t="s">
        <v>385</v>
      </c>
      <c r="D23" s="14" t="s">
        <v>73</v>
      </c>
      <c r="E23" s="24" t="s">
        <v>1208</v>
      </c>
      <c r="F23" s="15" t="s">
        <v>1209</v>
      </c>
      <c r="G23" s="14" t="s">
        <v>1208</v>
      </c>
      <c r="H23" s="15" t="s">
        <v>1209</v>
      </c>
      <c r="I23" s="21">
        <v>42324</v>
      </c>
      <c r="J23" s="21">
        <v>42369</v>
      </c>
      <c r="K23" s="16">
        <v>3082</v>
      </c>
      <c r="L23" s="16"/>
      <c r="M23" s="30"/>
    </row>
    <row r="24" spans="1:13" ht="25.5" x14ac:dyDescent="0.25">
      <c r="A24" s="15">
        <v>2015</v>
      </c>
      <c r="B24" s="15" t="s">
        <v>817</v>
      </c>
      <c r="C24" s="14" t="s">
        <v>818</v>
      </c>
      <c r="D24" s="14" t="s">
        <v>773</v>
      </c>
      <c r="E24" s="24" t="s">
        <v>1207</v>
      </c>
      <c r="F24" s="15" t="s">
        <v>981</v>
      </c>
      <c r="G24" s="14" t="s">
        <v>1207</v>
      </c>
      <c r="H24" s="15" t="s">
        <v>981</v>
      </c>
      <c r="I24" s="21">
        <v>42318</v>
      </c>
      <c r="J24" s="21">
        <v>42735</v>
      </c>
      <c r="K24" s="16">
        <v>21000</v>
      </c>
      <c r="L24" s="16"/>
      <c r="M24" s="30"/>
    </row>
    <row r="25" spans="1:13" ht="25.5" x14ac:dyDescent="0.25">
      <c r="A25" s="15">
        <v>2015</v>
      </c>
      <c r="B25" s="15" t="s">
        <v>815</v>
      </c>
      <c r="C25" s="14" t="s">
        <v>816</v>
      </c>
      <c r="D25" s="14" t="s">
        <v>73</v>
      </c>
      <c r="E25" s="24" t="s">
        <v>1205</v>
      </c>
      <c r="F25" s="15" t="s">
        <v>1206</v>
      </c>
      <c r="G25" s="14" t="s">
        <v>1205</v>
      </c>
      <c r="H25" s="15" t="s">
        <v>1206</v>
      </c>
      <c r="I25" s="21">
        <v>42313</v>
      </c>
      <c r="J25" s="21">
        <v>42369</v>
      </c>
      <c r="K25" s="16">
        <v>816</v>
      </c>
      <c r="L25" s="16"/>
      <c r="M25" s="30"/>
    </row>
    <row r="26" spans="1:13" ht="25.5" x14ac:dyDescent="0.25">
      <c r="A26" s="15">
        <v>2015</v>
      </c>
      <c r="B26" s="15" t="s">
        <v>813</v>
      </c>
      <c r="C26" s="14" t="s">
        <v>814</v>
      </c>
      <c r="D26" s="14" t="s">
        <v>773</v>
      </c>
      <c r="E26" s="24" t="s">
        <v>1203</v>
      </c>
      <c r="F26" s="15" t="s">
        <v>1204</v>
      </c>
      <c r="G26" s="14" t="s">
        <v>1203</v>
      </c>
      <c r="H26" s="15" t="s">
        <v>1204</v>
      </c>
      <c r="I26" s="21">
        <v>42307</v>
      </c>
      <c r="J26" s="21">
        <v>42369</v>
      </c>
      <c r="K26" s="16">
        <v>11000</v>
      </c>
      <c r="L26" s="16"/>
      <c r="M26" s="30"/>
    </row>
    <row r="27" spans="1:13" ht="25.5" x14ac:dyDescent="0.25">
      <c r="A27" s="15">
        <v>2015</v>
      </c>
      <c r="B27" s="15" t="s">
        <v>811</v>
      </c>
      <c r="C27" s="14" t="s">
        <v>812</v>
      </c>
      <c r="D27" s="14" t="s">
        <v>73</v>
      </c>
      <c r="E27" s="24" t="s">
        <v>1201</v>
      </c>
      <c r="F27" s="15" t="s">
        <v>1202</v>
      </c>
      <c r="G27" s="14" t="s">
        <v>1201</v>
      </c>
      <c r="H27" s="15" t="s">
        <v>1202</v>
      </c>
      <c r="I27" s="21">
        <v>42306</v>
      </c>
      <c r="J27" s="21">
        <v>42369</v>
      </c>
      <c r="K27" s="16">
        <v>400</v>
      </c>
      <c r="L27" s="16"/>
      <c r="M27" s="30"/>
    </row>
    <row r="28" spans="1:13" ht="63.75" x14ac:dyDescent="0.25">
      <c r="A28" s="15">
        <v>2015</v>
      </c>
      <c r="B28" s="24" t="s">
        <v>809</v>
      </c>
      <c r="C28" s="1" t="s">
        <v>810</v>
      </c>
      <c r="D28" s="1" t="s">
        <v>88</v>
      </c>
      <c r="E28" s="1" t="s">
        <v>1445</v>
      </c>
      <c r="F28" s="19" t="s">
        <v>1446</v>
      </c>
      <c r="G28" s="1"/>
      <c r="H28" s="15"/>
      <c r="I28" s="21">
        <v>42306</v>
      </c>
      <c r="J28" s="21">
        <v>43100</v>
      </c>
      <c r="K28" s="29">
        <v>84000</v>
      </c>
      <c r="L28" s="29"/>
      <c r="M28" s="30"/>
    </row>
    <row r="29" spans="1:13" ht="25.5" x14ac:dyDescent="0.25">
      <c r="A29" s="15">
        <v>2015</v>
      </c>
      <c r="B29" s="15" t="s">
        <v>807</v>
      </c>
      <c r="C29" s="14" t="s">
        <v>808</v>
      </c>
      <c r="D29" s="14" t="s">
        <v>73</v>
      </c>
      <c r="E29" s="24" t="s">
        <v>1197</v>
      </c>
      <c r="F29" s="15" t="s">
        <v>1198</v>
      </c>
      <c r="G29" s="14" t="s">
        <v>1197</v>
      </c>
      <c r="H29" s="15" t="s">
        <v>1198</v>
      </c>
      <c r="I29" s="21">
        <v>42304</v>
      </c>
      <c r="J29" s="21">
        <v>42369</v>
      </c>
      <c r="K29" s="16">
        <v>900</v>
      </c>
      <c r="L29" s="16"/>
      <c r="M29" s="30"/>
    </row>
    <row r="30" spans="1:13" ht="25.5" x14ac:dyDescent="0.25">
      <c r="A30" s="15">
        <v>2015</v>
      </c>
      <c r="B30" s="15" t="s">
        <v>805</v>
      </c>
      <c r="C30" s="14" t="s">
        <v>806</v>
      </c>
      <c r="D30" s="14" t="s">
        <v>73</v>
      </c>
      <c r="E30" s="24" t="s">
        <v>1195</v>
      </c>
      <c r="F30" s="15" t="s">
        <v>1196</v>
      </c>
      <c r="G30" s="14" t="s">
        <v>1195</v>
      </c>
      <c r="H30" s="15" t="s">
        <v>1196</v>
      </c>
      <c r="I30" s="21">
        <v>42304</v>
      </c>
      <c r="J30" s="21">
        <v>42369</v>
      </c>
      <c r="K30" s="16">
        <v>136</v>
      </c>
      <c r="L30" s="16"/>
      <c r="M30" s="30"/>
    </row>
    <row r="31" spans="1:13" ht="63.75" x14ac:dyDescent="0.25">
      <c r="A31" s="15">
        <v>2015</v>
      </c>
      <c r="B31" s="24" t="s">
        <v>803</v>
      </c>
      <c r="C31" s="1" t="s">
        <v>804</v>
      </c>
      <c r="D31" s="1" t="s">
        <v>88</v>
      </c>
      <c r="E31" s="1" t="s">
        <v>1443</v>
      </c>
      <c r="F31" s="19" t="s">
        <v>1444</v>
      </c>
      <c r="G31" s="1"/>
      <c r="H31" s="15"/>
      <c r="I31" s="21">
        <v>42296</v>
      </c>
      <c r="J31" s="21">
        <v>43100</v>
      </c>
      <c r="K31" s="29">
        <v>35000</v>
      </c>
      <c r="L31" s="29"/>
      <c r="M31" s="30"/>
    </row>
    <row r="32" spans="1:13" ht="25.5" x14ac:dyDescent="0.25">
      <c r="A32" s="15">
        <v>2015</v>
      </c>
      <c r="B32" s="15" t="s">
        <v>801</v>
      </c>
      <c r="C32" s="14" t="s">
        <v>802</v>
      </c>
      <c r="D32" s="14" t="s">
        <v>773</v>
      </c>
      <c r="E32" s="24" t="s">
        <v>1192</v>
      </c>
      <c r="F32" s="15" t="s">
        <v>1193</v>
      </c>
      <c r="G32" s="14" t="s">
        <v>1192</v>
      </c>
      <c r="H32" s="15" t="s">
        <v>1193</v>
      </c>
      <c r="I32" s="21">
        <v>42296</v>
      </c>
      <c r="J32" s="21">
        <v>42369</v>
      </c>
      <c r="K32" s="16">
        <v>600</v>
      </c>
      <c r="L32" s="16"/>
      <c r="M32" s="30"/>
    </row>
    <row r="33" spans="1:13" ht="25.5" x14ac:dyDescent="0.25">
      <c r="A33" s="15">
        <v>2015</v>
      </c>
      <c r="B33" s="15" t="s">
        <v>799</v>
      </c>
      <c r="C33" s="14" t="s">
        <v>800</v>
      </c>
      <c r="D33" s="14" t="s">
        <v>773</v>
      </c>
      <c r="E33" s="24" t="s">
        <v>1190</v>
      </c>
      <c r="F33" s="15" t="s">
        <v>1191</v>
      </c>
      <c r="G33" s="14" t="s">
        <v>1190</v>
      </c>
      <c r="H33" s="15" t="s">
        <v>1191</v>
      </c>
      <c r="I33" s="21">
        <v>42293</v>
      </c>
      <c r="J33" s="21">
        <v>43100</v>
      </c>
      <c r="K33" s="16">
        <v>5200</v>
      </c>
      <c r="L33" s="16"/>
      <c r="M33" s="30"/>
    </row>
    <row r="34" spans="1:13" ht="38.25" x14ac:dyDescent="0.25">
      <c r="A34" s="15">
        <v>2015</v>
      </c>
      <c r="B34" s="15" t="s">
        <v>797</v>
      </c>
      <c r="C34" s="14" t="s">
        <v>798</v>
      </c>
      <c r="D34" s="14" t="s">
        <v>773</v>
      </c>
      <c r="E34" s="24" t="s">
        <v>1188</v>
      </c>
      <c r="F34" s="15" t="s">
        <v>1189</v>
      </c>
      <c r="G34" s="14" t="s">
        <v>1188</v>
      </c>
      <c r="H34" s="15" t="s">
        <v>1189</v>
      </c>
      <c r="I34" s="21">
        <v>42293</v>
      </c>
      <c r="J34" s="21">
        <v>42521</v>
      </c>
      <c r="K34" s="16">
        <v>3675</v>
      </c>
      <c r="L34" s="16"/>
      <c r="M34" s="30"/>
    </row>
    <row r="35" spans="1:13" ht="25.5" x14ac:dyDescent="0.25">
      <c r="A35" s="15">
        <v>2015</v>
      </c>
      <c r="B35" s="15" t="s">
        <v>795</v>
      </c>
      <c r="C35" s="14" t="s">
        <v>796</v>
      </c>
      <c r="D35" s="14" t="s">
        <v>773</v>
      </c>
      <c r="E35" s="24" t="s">
        <v>1186</v>
      </c>
      <c r="F35" s="15" t="s">
        <v>1187</v>
      </c>
      <c r="G35" s="14" t="s">
        <v>1186</v>
      </c>
      <c r="H35" s="15" t="s">
        <v>1187</v>
      </c>
      <c r="I35" s="21">
        <v>42293</v>
      </c>
      <c r="J35" s="21">
        <v>42521</v>
      </c>
      <c r="K35" s="16">
        <v>1664</v>
      </c>
      <c r="L35" s="16"/>
      <c r="M35" s="30"/>
    </row>
    <row r="36" spans="1:13" ht="76.5" x14ac:dyDescent="0.25">
      <c r="A36" s="15">
        <v>2015</v>
      </c>
      <c r="B36" s="24" t="s">
        <v>793</v>
      </c>
      <c r="C36" s="1" t="s">
        <v>794</v>
      </c>
      <c r="D36" s="1" t="s">
        <v>88</v>
      </c>
      <c r="E36" s="1" t="s">
        <v>1442</v>
      </c>
      <c r="F36" s="19" t="s">
        <v>1403</v>
      </c>
      <c r="G36" s="1"/>
      <c r="H36" s="15"/>
      <c r="I36" s="21">
        <v>42293</v>
      </c>
      <c r="J36" s="21">
        <v>42369</v>
      </c>
      <c r="K36" s="29">
        <v>88000</v>
      </c>
      <c r="L36" s="29"/>
      <c r="M36" s="30"/>
    </row>
    <row r="37" spans="1:13" ht="76.5" x14ac:dyDescent="0.25">
      <c r="A37" s="15">
        <v>2015</v>
      </c>
      <c r="B37" s="24" t="s">
        <v>791</v>
      </c>
      <c r="C37" s="1" t="s">
        <v>792</v>
      </c>
      <c r="D37" s="1" t="s">
        <v>88</v>
      </c>
      <c r="E37" s="1" t="s">
        <v>1440</v>
      </c>
      <c r="F37" s="19" t="s">
        <v>1441</v>
      </c>
      <c r="G37" s="1"/>
      <c r="H37" s="15"/>
      <c r="I37" s="21">
        <v>42286</v>
      </c>
      <c r="J37" s="21"/>
      <c r="K37" s="29"/>
      <c r="L37" s="29"/>
      <c r="M37" s="30"/>
    </row>
    <row r="38" spans="1:13" ht="25.5" x14ac:dyDescent="0.25">
      <c r="A38" s="15">
        <v>2015</v>
      </c>
      <c r="B38" s="15" t="s">
        <v>789</v>
      </c>
      <c r="C38" s="14" t="s">
        <v>790</v>
      </c>
      <c r="D38" s="14" t="s">
        <v>73</v>
      </c>
      <c r="E38" s="24" t="s">
        <v>1055</v>
      </c>
      <c r="F38" s="15" t="s">
        <v>1056</v>
      </c>
      <c r="G38" s="14" t="s">
        <v>1055</v>
      </c>
      <c r="H38" s="15" t="s">
        <v>1056</v>
      </c>
      <c r="I38" s="21">
        <v>42282</v>
      </c>
      <c r="J38" s="21">
        <v>42369</v>
      </c>
      <c r="K38" s="16">
        <f>100+250</f>
        <v>350</v>
      </c>
      <c r="L38" s="16"/>
      <c r="M38" s="30"/>
    </row>
    <row r="39" spans="1:13" ht="25.5" x14ac:dyDescent="0.25">
      <c r="A39" s="15">
        <v>2015</v>
      </c>
      <c r="B39" s="15" t="s">
        <v>787</v>
      </c>
      <c r="C39" s="14" t="s">
        <v>788</v>
      </c>
      <c r="D39" s="14" t="s">
        <v>773</v>
      </c>
      <c r="E39" s="24" t="s">
        <v>1184</v>
      </c>
      <c r="F39" s="15" t="s">
        <v>1126</v>
      </c>
      <c r="G39" s="14" t="s">
        <v>1184</v>
      </c>
      <c r="H39" s="15" t="s">
        <v>1126</v>
      </c>
      <c r="I39" s="21">
        <v>42272</v>
      </c>
      <c r="J39" s="21">
        <v>42582</v>
      </c>
      <c r="K39" s="16">
        <v>20633.599999999999</v>
      </c>
      <c r="L39" s="16"/>
      <c r="M39" s="30"/>
    </row>
    <row r="40" spans="1:13" ht="25.5" x14ac:dyDescent="0.25">
      <c r="A40" s="15">
        <v>2015</v>
      </c>
      <c r="B40" s="15" t="s">
        <v>785</v>
      </c>
      <c r="C40" s="14" t="s">
        <v>786</v>
      </c>
      <c r="D40" s="14" t="s">
        <v>73</v>
      </c>
      <c r="E40" s="24" t="s">
        <v>1178</v>
      </c>
      <c r="F40" s="15" t="s">
        <v>1179</v>
      </c>
      <c r="G40" s="14" t="s">
        <v>1178</v>
      </c>
      <c r="H40" s="15" t="s">
        <v>1179</v>
      </c>
      <c r="I40" s="21">
        <v>42270</v>
      </c>
      <c r="J40" s="21">
        <v>42369</v>
      </c>
      <c r="K40" s="16">
        <f>9850*2</f>
        <v>19700</v>
      </c>
      <c r="L40" s="16"/>
      <c r="M40" s="30"/>
    </row>
    <row r="41" spans="1:13" ht="25.5" x14ac:dyDescent="0.25">
      <c r="A41" s="15">
        <v>2015</v>
      </c>
      <c r="B41" s="15" t="s">
        <v>783</v>
      </c>
      <c r="C41" s="14" t="s">
        <v>784</v>
      </c>
      <c r="D41" s="14" t="s">
        <v>773</v>
      </c>
      <c r="E41" s="24" t="s">
        <v>1076</v>
      </c>
      <c r="F41" s="15" t="s">
        <v>1077</v>
      </c>
      <c r="G41" s="14" t="s">
        <v>1076</v>
      </c>
      <c r="H41" s="15" t="s">
        <v>1077</v>
      </c>
      <c r="I41" s="21">
        <v>42268</v>
      </c>
      <c r="J41" s="21">
        <v>42369</v>
      </c>
      <c r="K41" s="16">
        <v>1260</v>
      </c>
      <c r="L41" s="16"/>
      <c r="M41" s="30"/>
    </row>
    <row r="42" spans="1:13" ht="25.5" x14ac:dyDescent="0.25">
      <c r="A42" s="15">
        <v>2015</v>
      </c>
      <c r="B42" s="15" t="s">
        <v>781</v>
      </c>
      <c r="C42" s="14" t="s">
        <v>782</v>
      </c>
      <c r="D42" s="14" t="s">
        <v>73</v>
      </c>
      <c r="E42" s="24" t="s">
        <v>1182</v>
      </c>
      <c r="F42" s="15" t="s">
        <v>1183</v>
      </c>
      <c r="G42" s="14" t="s">
        <v>1182</v>
      </c>
      <c r="H42" s="15" t="s">
        <v>1183</v>
      </c>
      <c r="I42" s="21">
        <v>42265</v>
      </c>
      <c r="J42" s="21">
        <v>42369</v>
      </c>
      <c r="K42" s="16">
        <f>19300+6100</f>
        <v>25400</v>
      </c>
      <c r="L42" s="16"/>
      <c r="M42" s="30"/>
    </row>
    <row r="43" spans="1:13" ht="25.5" x14ac:dyDescent="0.25">
      <c r="A43" s="15">
        <v>2015</v>
      </c>
      <c r="B43" s="15" t="s">
        <v>779</v>
      </c>
      <c r="C43" s="14" t="s">
        <v>780</v>
      </c>
      <c r="D43" s="14" t="s">
        <v>773</v>
      </c>
      <c r="E43" s="24" t="s">
        <v>1180</v>
      </c>
      <c r="F43" s="15" t="s">
        <v>1181</v>
      </c>
      <c r="G43" s="14" t="s">
        <v>1180</v>
      </c>
      <c r="H43" s="15" t="s">
        <v>1181</v>
      </c>
      <c r="I43" s="21">
        <v>42264</v>
      </c>
      <c r="J43" s="21">
        <v>42369</v>
      </c>
      <c r="K43" s="16">
        <v>2200</v>
      </c>
      <c r="L43" s="16"/>
      <c r="M43" s="30"/>
    </row>
    <row r="44" spans="1:13" ht="25.5" x14ac:dyDescent="0.25">
      <c r="A44" s="15">
        <v>2015</v>
      </c>
      <c r="B44" s="15" t="s">
        <v>777</v>
      </c>
      <c r="C44" s="14" t="s">
        <v>778</v>
      </c>
      <c r="D44" s="14" t="s">
        <v>73</v>
      </c>
      <c r="E44" s="24" t="s">
        <v>1178</v>
      </c>
      <c r="F44" s="15" t="s">
        <v>1179</v>
      </c>
      <c r="G44" s="14" t="s">
        <v>1178</v>
      </c>
      <c r="H44" s="15" t="s">
        <v>1179</v>
      </c>
      <c r="I44" s="21">
        <v>42248</v>
      </c>
      <c r="J44" s="21">
        <v>42308</v>
      </c>
      <c r="K44" s="16">
        <v>960</v>
      </c>
      <c r="L44" s="16"/>
      <c r="M44" s="30"/>
    </row>
    <row r="45" spans="1:13" ht="25.5" x14ac:dyDescent="0.25">
      <c r="A45" s="15">
        <v>2015</v>
      </c>
      <c r="B45" s="15" t="s">
        <v>775</v>
      </c>
      <c r="C45" s="14" t="s">
        <v>776</v>
      </c>
      <c r="D45" s="14" t="s">
        <v>773</v>
      </c>
      <c r="E45" s="24" t="s">
        <v>1084</v>
      </c>
      <c r="F45" s="15" t="s">
        <v>1085</v>
      </c>
      <c r="G45" s="14" t="s">
        <v>1084</v>
      </c>
      <c r="H45" s="15" t="s">
        <v>1085</v>
      </c>
      <c r="I45" s="21">
        <v>42257</v>
      </c>
      <c r="J45" s="21">
        <v>42623</v>
      </c>
      <c r="K45" s="16">
        <v>1660</v>
      </c>
      <c r="L45" s="16"/>
      <c r="M45" s="30"/>
    </row>
    <row r="46" spans="1:13" ht="25.5" x14ac:dyDescent="0.25">
      <c r="A46" s="15">
        <v>2015</v>
      </c>
      <c r="B46" s="15" t="s">
        <v>774</v>
      </c>
      <c r="C46" s="14" t="s">
        <v>182</v>
      </c>
      <c r="D46" s="14" t="s">
        <v>73</v>
      </c>
      <c r="E46" s="24" t="s">
        <v>1176</v>
      </c>
      <c r="F46" s="15" t="s">
        <v>1177</v>
      </c>
      <c r="G46" s="14" t="s">
        <v>1176</v>
      </c>
      <c r="H46" s="15" t="s">
        <v>1177</v>
      </c>
      <c r="I46" s="21">
        <v>42251</v>
      </c>
      <c r="J46" s="21">
        <v>42369</v>
      </c>
      <c r="K46" s="16">
        <v>848</v>
      </c>
      <c r="L46" s="16"/>
      <c r="M46" s="30"/>
    </row>
    <row r="47" spans="1:13" ht="25.5" x14ac:dyDescent="0.25">
      <c r="A47" s="15">
        <v>2015</v>
      </c>
      <c r="B47" s="15" t="s">
        <v>771</v>
      </c>
      <c r="C47" s="14" t="s">
        <v>772</v>
      </c>
      <c r="D47" s="14" t="s">
        <v>773</v>
      </c>
      <c r="E47" s="24" t="s">
        <v>1174</v>
      </c>
      <c r="F47" s="15" t="s">
        <v>1175</v>
      </c>
      <c r="G47" s="14" t="s">
        <v>1174</v>
      </c>
      <c r="H47" s="15" t="s">
        <v>1175</v>
      </c>
      <c r="I47" s="21">
        <v>42251</v>
      </c>
      <c r="J47" s="21">
        <v>42369</v>
      </c>
      <c r="K47" s="16">
        <v>8830</v>
      </c>
      <c r="L47" s="16"/>
      <c r="M47" s="30"/>
    </row>
    <row r="48" spans="1:13" ht="25.5" x14ac:dyDescent="0.25">
      <c r="A48" s="15">
        <v>2015</v>
      </c>
      <c r="B48" s="15" t="s">
        <v>769</v>
      </c>
      <c r="C48" s="14" t="s">
        <v>770</v>
      </c>
      <c r="D48" s="14" t="s">
        <v>73</v>
      </c>
      <c r="E48" s="24" t="s">
        <v>1172</v>
      </c>
      <c r="F48" s="15" t="s">
        <v>1173</v>
      </c>
      <c r="G48" s="14" t="s">
        <v>1172</v>
      </c>
      <c r="H48" s="15" t="s">
        <v>1173</v>
      </c>
      <c r="I48" s="21">
        <v>42036</v>
      </c>
      <c r="J48" s="21">
        <v>42369</v>
      </c>
      <c r="K48" s="16">
        <v>832</v>
      </c>
      <c r="L48" s="16"/>
      <c r="M48" s="30"/>
    </row>
    <row r="49" spans="1:13" ht="25.5" x14ac:dyDescent="0.25">
      <c r="A49" s="15">
        <v>2015</v>
      </c>
      <c r="B49" s="15" t="s">
        <v>767</v>
      </c>
      <c r="C49" s="14" t="s">
        <v>768</v>
      </c>
      <c r="D49" s="14" t="s">
        <v>73</v>
      </c>
      <c r="E49" s="24" t="s">
        <v>1170</v>
      </c>
      <c r="F49" s="15" t="s">
        <v>1171</v>
      </c>
      <c r="G49" s="14" t="s">
        <v>1170</v>
      </c>
      <c r="H49" s="15" t="s">
        <v>1171</v>
      </c>
      <c r="I49" s="21">
        <v>42248</v>
      </c>
      <c r="J49" s="21">
        <v>42369</v>
      </c>
      <c r="K49" s="16">
        <f>528+11.2+300+1030.8</f>
        <v>1870</v>
      </c>
      <c r="L49" s="16"/>
      <c r="M49" s="30"/>
    </row>
    <row r="50" spans="1:13" ht="25.5" x14ac:dyDescent="0.25">
      <c r="A50" s="15">
        <v>2015</v>
      </c>
      <c r="B50" s="15" t="s">
        <v>765</v>
      </c>
      <c r="C50" s="14" t="s">
        <v>766</v>
      </c>
      <c r="D50" s="14" t="s">
        <v>73</v>
      </c>
      <c r="E50" s="24" t="s">
        <v>980</v>
      </c>
      <c r="F50" s="15" t="s">
        <v>981</v>
      </c>
      <c r="G50" s="14" t="s">
        <v>980</v>
      </c>
      <c r="H50" s="15" t="s">
        <v>981</v>
      </c>
      <c r="I50" s="21">
        <v>42248</v>
      </c>
      <c r="J50" s="21">
        <v>42369</v>
      </c>
      <c r="K50" s="16">
        <v>2610</v>
      </c>
      <c r="L50" s="16">
        <v>2610</v>
      </c>
      <c r="M50" s="30"/>
    </row>
    <row r="51" spans="1:13" ht="38.25" x14ac:dyDescent="0.25">
      <c r="A51" s="15">
        <v>2015</v>
      </c>
      <c r="B51" s="24" t="s">
        <v>763</v>
      </c>
      <c r="C51" s="1" t="s">
        <v>764</v>
      </c>
      <c r="D51" s="1" t="s">
        <v>88</v>
      </c>
      <c r="E51" s="1" t="s">
        <v>1439</v>
      </c>
      <c r="F51" s="19" t="s">
        <v>1420</v>
      </c>
      <c r="G51" s="1" t="s">
        <v>1168</v>
      </c>
      <c r="H51" s="15" t="s">
        <v>1169</v>
      </c>
      <c r="I51" s="21">
        <v>42248</v>
      </c>
      <c r="J51" s="21">
        <v>42308</v>
      </c>
      <c r="K51" s="29">
        <v>16516.599999999999</v>
      </c>
      <c r="L51" s="29"/>
      <c r="M51" s="30"/>
    </row>
    <row r="52" spans="1:13" ht="25.5" x14ac:dyDescent="0.25">
      <c r="A52" s="15">
        <v>2015</v>
      </c>
      <c r="B52" s="15" t="s">
        <v>761</v>
      </c>
      <c r="C52" s="14" t="s">
        <v>762</v>
      </c>
      <c r="D52" s="14" t="s">
        <v>73</v>
      </c>
      <c r="E52" s="24" t="s">
        <v>1165</v>
      </c>
      <c r="F52" s="15" t="s">
        <v>1166</v>
      </c>
      <c r="G52" s="14" t="s">
        <v>1165</v>
      </c>
      <c r="H52" s="15" t="s">
        <v>1166</v>
      </c>
      <c r="I52" s="21">
        <v>42233</v>
      </c>
      <c r="J52" s="21">
        <v>42247</v>
      </c>
      <c r="K52" s="16">
        <v>185</v>
      </c>
      <c r="L52" s="16"/>
      <c r="M52" s="30"/>
    </row>
    <row r="53" spans="1:13" ht="25.5" x14ac:dyDescent="0.25">
      <c r="A53" s="15">
        <v>2015</v>
      </c>
      <c r="B53" s="15" t="s">
        <v>759</v>
      </c>
      <c r="C53" s="14" t="s">
        <v>760</v>
      </c>
      <c r="D53" s="14" t="s">
        <v>73</v>
      </c>
      <c r="E53" s="24" t="s">
        <v>1163</v>
      </c>
      <c r="F53" s="15" t="s">
        <v>1164</v>
      </c>
      <c r="G53" s="14" t="s">
        <v>1163</v>
      </c>
      <c r="H53" s="15" t="s">
        <v>1164</v>
      </c>
      <c r="I53" s="21">
        <v>42243</v>
      </c>
      <c r="J53" s="21">
        <v>42369</v>
      </c>
      <c r="K53" s="16">
        <f>1000+150+150+100</f>
        <v>1400</v>
      </c>
      <c r="L53" s="16"/>
      <c r="M53" s="30"/>
    </row>
    <row r="54" spans="1:13" ht="25.5" x14ac:dyDescent="0.25">
      <c r="A54" s="15">
        <v>2015</v>
      </c>
      <c r="B54" s="15" t="s">
        <v>757</v>
      </c>
      <c r="C54" s="14" t="s">
        <v>758</v>
      </c>
      <c r="D54" s="14" t="s">
        <v>73</v>
      </c>
      <c r="E54" s="24" t="s">
        <v>1161</v>
      </c>
      <c r="F54" s="15" t="s">
        <v>1162</v>
      </c>
      <c r="G54" s="14" t="s">
        <v>1161</v>
      </c>
      <c r="H54" s="15" t="s">
        <v>1162</v>
      </c>
      <c r="I54" s="21">
        <v>42243</v>
      </c>
      <c r="J54" s="21">
        <v>42369</v>
      </c>
      <c r="K54" s="16">
        <v>250</v>
      </c>
      <c r="L54" s="16">
        <v>136.44999999999999</v>
      </c>
      <c r="M54" s="30"/>
    </row>
    <row r="55" spans="1:13" ht="25.5" x14ac:dyDescent="0.25">
      <c r="A55" s="15">
        <v>2015</v>
      </c>
      <c r="B55" s="15" t="s">
        <v>755</v>
      </c>
      <c r="C55" s="14" t="s">
        <v>756</v>
      </c>
      <c r="D55" s="14" t="s">
        <v>73</v>
      </c>
      <c r="E55" s="24" t="s">
        <v>1159</v>
      </c>
      <c r="F55" s="15" t="s">
        <v>1160</v>
      </c>
      <c r="G55" s="14" t="s">
        <v>1159</v>
      </c>
      <c r="H55" s="15" t="s">
        <v>1160</v>
      </c>
      <c r="I55" s="21">
        <v>42243</v>
      </c>
      <c r="J55" s="21">
        <v>42369</v>
      </c>
      <c r="K55" s="16">
        <v>285</v>
      </c>
      <c r="L55" s="16"/>
      <c r="M55" s="30"/>
    </row>
    <row r="56" spans="1:13" ht="25.5" x14ac:dyDescent="0.25">
      <c r="A56" s="15">
        <v>2015</v>
      </c>
      <c r="B56" s="15" t="s">
        <v>753</v>
      </c>
      <c r="C56" s="14" t="s">
        <v>754</v>
      </c>
      <c r="D56" s="14" t="s">
        <v>73</v>
      </c>
      <c r="E56" s="24" t="s">
        <v>1157</v>
      </c>
      <c r="F56" s="15" t="s">
        <v>1158</v>
      </c>
      <c r="G56" s="14" t="s">
        <v>1157</v>
      </c>
      <c r="H56" s="15" t="s">
        <v>1158</v>
      </c>
      <c r="I56" s="21">
        <v>42236</v>
      </c>
      <c r="J56" s="21">
        <v>42369</v>
      </c>
      <c r="K56" s="16">
        <v>1600</v>
      </c>
      <c r="L56" s="16"/>
      <c r="M56" s="30"/>
    </row>
    <row r="57" spans="1:13" ht="25.5" x14ac:dyDescent="0.25">
      <c r="A57" s="15">
        <v>2015</v>
      </c>
      <c r="B57" s="15" t="s">
        <v>751</v>
      </c>
      <c r="C57" s="14" t="s">
        <v>752</v>
      </c>
      <c r="D57" s="14" t="s">
        <v>73</v>
      </c>
      <c r="E57" s="24" t="s">
        <v>1155</v>
      </c>
      <c r="F57" s="15" t="s">
        <v>1156</v>
      </c>
      <c r="G57" s="14" t="s">
        <v>1155</v>
      </c>
      <c r="H57" s="15" t="s">
        <v>1156</v>
      </c>
      <c r="I57" s="21">
        <v>42233</v>
      </c>
      <c r="J57" s="21">
        <v>42369</v>
      </c>
      <c r="K57" s="16">
        <f>1950+204.1</f>
        <v>2154.1</v>
      </c>
      <c r="L57" s="16">
        <v>945.75</v>
      </c>
      <c r="M57" s="30"/>
    </row>
    <row r="58" spans="1:13" ht="25.5" x14ac:dyDescent="0.25">
      <c r="A58" s="15">
        <v>2015</v>
      </c>
      <c r="B58" s="15" t="s">
        <v>749</v>
      </c>
      <c r="C58" s="14" t="s">
        <v>750</v>
      </c>
      <c r="D58" s="14" t="s">
        <v>73</v>
      </c>
      <c r="E58" s="24" t="s">
        <v>1153</v>
      </c>
      <c r="F58" s="15" t="s">
        <v>1154</v>
      </c>
      <c r="G58" s="14" t="s">
        <v>1153</v>
      </c>
      <c r="H58" s="15" t="s">
        <v>1154</v>
      </c>
      <c r="I58" s="21">
        <v>42233</v>
      </c>
      <c r="J58" s="21">
        <v>42369</v>
      </c>
      <c r="K58" s="16">
        <f>360+31.4</f>
        <v>391.4</v>
      </c>
      <c r="L58" s="16"/>
      <c r="M58" s="30"/>
    </row>
    <row r="59" spans="1:13" ht="25.5" x14ac:dyDescent="0.25">
      <c r="A59" s="15">
        <v>2015</v>
      </c>
      <c r="B59" s="15" t="s">
        <v>747</v>
      </c>
      <c r="C59" s="14" t="s">
        <v>748</v>
      </c>
      <c r="D59" s="14" t="s">
        <v>73</v>
      </c>
      <c r="E59" s="24" t="s">
        <v>1015</v>
      </c>
      <c r="F59" s="15" t="s">
        <v>1016</v>
      </c>
      <c r="G59" s="14" t="s">
        <v>1015</v>
      </c>
      <c r="H59" s="15" t="s">
        <v>1016</v>
      </c>
      <c r="I59" s="21">
        <v>42005</v>
      </c>
      <c r="J59" s="21">
        <v>42369</v>
      </c>
      <c r="K59" s="16">
        <v>4700</v>
      </c>
      <c r="L59" s="16">
        <v>2741.69</v>
      </c>
      <c r="M59" s="30"/>
    </row>
    <row r="60" spans="1:13" ht="25.5" x14ac:dyDescent="0.25">
      <c r="A60" s="15">
        <v>2015</v>
      </c>
      <c r="B60" s="15" t="s">
        <v>745</v>
      </c>
      <c r="C60" s="14" t="s">
        <v>746</v>
      </c>
      <c r="D60" s="14" t="s">
        <v>73</v>
      </c>
      <c r="E60" s="24" t="s">
        <v>1151</v>
      </c>
      <c r="F60" s="15" t="s">
        <v>1152</v>
      </c>
      <c r="G60" s="14" t="s">
        <v>1151</v>
      </c>
      <c r="H60" s="15" t="s">
        <v>1152</v>
      </c>
      <c r="I60" s="21">
        <v>42223</v>
      </c>
      <c r="J60" s="21">
        <v>42369</v>
      </c>
      <c r="K60" s="16">
        <v>500</v>
      </c>
      <c r="L60" s="16"/>
      <c r="M60" s="30"/>
    </row>
    <row r="61" spans="1:13" ht="25.5" x14ac:dyDescent="0.25">
      <c r="A61" s="15">
        <v>2015</v>
      </c>
      <c r="B61" s="15" t="s">
        <v>743</v>
      </c>
      <c r="C61" s="14" t="s">
        <v>744</v>
      </c>
      <c r="D61" s="14" t="s">
        <v>73</v>
      </c>
      <c r="E61" s="24" t="s">
        <v>1149</v>
      </c>
      <c r="F61" s="15" t="s">
        <v>1150</v>
      </c>
      <c r="G61" s="14" t="s">
        <v>1149</v>
      </c>
      <c r="H61" s="15" t="s">
        <v>1150</v>
      </c>
      <c r="I61" s="21">
        <v>42223</v>
      </c>
      <c r="J61" s="21">
        <v>42369</v>
      </c>
      <c r="K61" s="16">
        <f>2040+600</f>
        <v>2640</v>
      </c>
      <c r="L61" s="16"/>
      <c r="M61" s="30"/>
    </row>
    <row r="62" spans="1:13" ht="25.5" x14ac:dyDescent="0.25">
      <c r="A62" s="15">
        <v>2015</v>
      </c>
      <c r="B62" s="15" t="s">
        <v>741</v>
      </c>
      <c r="C62" s="14" t="s">
        <v>742</v>
      </c>
      <c r="D62" s="14" t="s">
        <v>73</v>
      </c>
      <c r="E62" s="24" t="s">
        <v>1147</v>
      </c>
      <c r="F62" s="15" t="s">
        <v>1148</v>
      </c>
      <c r="G62" s="14" t="s">
        <v>1147</v>
      </c>
      <c r="H62" s="15" t="s">
        <v>1148</v>
      </c>
      <c r="I62" s="21">
        <v>42222</v>
      </c>
      <c r="J62" s="21">
        <v>42369</v>
      </c>
      <c r="K62" s="16">
        <v>21000</v>
      </c>
      <c r="L62" s="16"/>
      <c r="M62" s="30"/>
    </row>
    <row r="63" spans="1:13" ht="25.5" x14ac:dyDescent="0.25">
      <c r="A63" s="15">
        <v>2015</v>
      </c>
      <c r="B63" s="15" t="s">
        <v>739</v>
      </c>
      <c r="C63" s="14" t="s">
        <v>740</v>
      </c>
      <c r="D63" s="14" t="s">
        <v>73</v>
      </c>
      <c r="E63" s="24" t="s">
        <v>1145</v>
      </c>
      <c r="F63" s="15" t="s">
        <v>1146</v>
      </c>
      <c r="G63" s="14" t="s">
        <v>1145</v>
      </c>
      <c r="H63" s="15" t="s">
        <v>1146</v>
      </c>
      <c r="I63" s="21">
        <v>42221</v>
      </c>
      <c r="J63" s="21">
        <v>42582</v>
      </c>
      <c r="K63" s="16">
        <v>5000</v>
      </c>
      <c r="L63" s="16"/>
      <c r="M63" s="30"/>
    </row>
    <row r="64" spans="1:13" ht="25.5" x14ac:dyDescent="0.25">
      <c r="A64" s="15">
        <v>2015</v>
      </c>
      <c r="B64" s="15" t="s">
        <v>737</v>
      </c>
      <c r="C64" s="14" t="s">
        <v>738</v>
      </c>
      <c r="D64" s="14" t="s">
        <v>73</v>
      </c>
      <c r="E64" s="24" t="s">
        <v>982</v>
      </c>
      <c r="F64" s="15" t="s">
        <v>983</v>
      </c>
      <c r="G64" s="14" t="s">
        <v>982</v>
      </c>
      <c r="H64" s="15" t="s">
        <v>983</v>
      </c>
      <c r="I64" s="21">
        <v>42212</v>
      </c>
      <c r="J64" s="21">
        <v>42582</v>
      </c>
      <c r="K64" s="16">
        <v>3120</v>
      </c>
      <c r="L64" s="16"/>
      <c r="M64" s="30"/>
    </row>
    <row r="65" spans="1:13" ht="25.5" x14ac:dyDescent="0.25">
      <c r="A65" s="15">
        <v>2015</v>
      </c>
      <c r="B65" s="15" t="s">
        <v>735</v>
      </c>
      <c r="C65" s="14" t="s">
        <v>736</v>
      </c>
      <c r="D65" s="14" t="s">
        <v>73</v>
      </c>
      <c r="E65" s="24" t="s">
        <v>1143</v>
      </c>
      <c r="F65" s="15" t="s">
        <v>1144</v>
      </c>
      <c r="G65" s="14" t="s">
        <v>1143</v>
      </c>
      <c r="H65" s="15" t="s">
        <v>1144</v>
      </c>
      <c r="I65" s="21">
        <v>42212</v>
      </c>
      <c r="J65" s="21">
        <v>42369</v>
      </c>
      <c r="K65" s="16">
        <v>39900</v>
      </c>
      <c r="L65" s="16"/>
      <c r="M65" s="30"/>
    </row>
    <row r="66" spans="1:13" ht="25.5" x14ac:dyDescent="0.25">
      <c r="A66" s="15">
        <v>2015</v>
      </c>
      <c r="B66" s="15" t="s">
        <v>733</v>
      </c>
      <c r="C66" s="14" t="s">
        <v>734</v>
      </c>
      <c r="D66" s="14" t="s">
        <v>73</v>
      </c>
      <c r="E66" s="24" t="s">
        <v>1141</v>
      </c>
      <c r="F66" s="15" t="s">
        <v>1142</v>
      </c>
      <c r="G66" s="14" t="s">
        <v>1141</v>
      </c>
      <c r="H66" s="15" t="s">
        <v>1142</v>
      </c>
      <c r="I66" s="21">
        <v>42206</v>
      </c>
      <c r="J66" s="21">
        <v>43312</v>
      </c>
      <c r="K66" s="16">
        <v>8230000</v>
      </c>
      <c r="L66" s="16"/>
      <c r="M66" s="30"/>
    </row>
    <row r="67" spans="1:13" ht="25.5" x14ac:dyDescent="0.25">
      <c r="A67" s="15">
        <v>2015</v>
      </c>
      <c r="B67" s="15" t="s">
        <v>731</v>
      </c>
      <c r="C67" s="14" t="s">
        <v>732</v>
      </c>
      <c r="D67" s="14" t="s">
        <v>73</v>
      </c>
      <c r="E67" s="24" t="s">
        <v>1139</v>
      </c>
      <c r="F67" s="15" t="s">
        <v>1140</v>
      </c>
      <c r="G67" s="14" t="s">
        <v>1139</v>
      </c>
      <c r="H67" s="15" t="s">
        <v>1140</v>
      </c>
      <c r="I67" s="21">
        <v>42217</v>
      </c>
      <c r="J67" s="21">
        <v>42400</v>
      </c>
      <c r="K67" s="16">
        <v>18000</v>
      </c>
      <c r="L67" s="16">
        <v>2200</v>
      </c>
      <c r="M67" s="30"/>
    </row>
    <row r="68" spans="1:13" ht="25.5" x14ac:dyDescent="0.25">
      <c r="A68" s="15">
        <v>2015</v>
      </c>
      <c r="B68" s="15" t="s">
        <v>729</v>
      </c>
      <c r="C68" s="14" t="s">
        <v>730</v>
      </c>
      <c r="D68" s="14" t="s">
        <v>73</v>
      </c>
      <c r="E68" s="24" t="s">
        <v>1137</v>
      </c>
      <c r="F68" s="15" t="s">
        <v>1138</v>
      </c>
      <c r="G68" s="14" t="s">
        <v>1137</v>
      </c>
      <c r="H68" s="15" t="s">
        <v>1138</v>
      </c>
      <c r="I68" s="21">
        <v>42202</v>
      </c>
      <c r="J68" s="21">
        <v>42369</v>
      </c>
      <c r="K68" s="16">
        <v>39440</v>
      </c>
      <c r="L68" s="16">
        <v>9236.4</v>
      </c>
      <c r="M68" s="30"/>
    </row>
    <row r="69" spans="1:13" ht="25.5" x14ac:dyDescent="0.25">
      <c r="A69" s="15">
        <v>2015</v>
      </c>
      <c r="B69" s="15" t="s">
        <v>727</v>
      </c>
      <c r="C69" s="14" t="s">
        <v>728</v>
      </c>
      <c r="D69" s="14" t="s">
        <v>73</v>
      </c>
      <c r="E69" s="24" t="s">
        <v>1135</v>
      </c>
      <c r="F69" s="15" t="s">
        <v>1136</v>
      </c>
      <c r="G69" s="14" t="s">
        <v>1135</v>
      </c>
      <c r="H69" s="15" t="s">
        <v>1136</v>
      </c>
      <c r="I69" s="21">
        <v>42200</v>
      </c>
      <c r="J69" s="21">
        <v>42216</v>
      </c>
      <c r="K69" s="16">
        <v>2080</v>
      </c>
      <c r="L69" s="16">
        <v>1235.9000000000001</v>
      </c>
      <c r="M69" s="30"/>
    </row>
    <row r="70" spans="1:13" ht="63.75" x14ac:dyDescent="0.25">
      <c r="A70" s="15">
        <v>2015</v>
      </c>
      <c r="B70" s="24" t="s">
        <v>725</v>
      </c>
      <c r="C70" s="1" t="s">
        <v>726</v>
      </c>
      <c r="D70" s="1" t="s">
        <v>88</v>
      </c>
      <c r="E70" s="1" t="s">
        <v>1437</v>
      </c>
      <c r="F70" s="19" t="s">
        <v>1438</v>
      </c>
      <c r="G70" s="1" t="s">
        <v>1133</v>
      </c>
      <c r="H70" s="15" t="s">
        <v>1134</v>
      </c>
      <c r="I70" s="21">
        <v>42199</v>
      </c>
      <c r="J70" s="21">
        <v>42520</v>
      </c>
      <c r="K70" s="29">
        <v>20000</v>
      </c>
      <c r="L70" s="29"/>
      <c r="M70" s="30"/>
    </row>
    <row r="71" spans="1:13" ht="25.5" x14ac:dyDescent="0.25">
      <c r="A71" s="15">
        <v>2015</v>
      </c>
      <c r="B71" s="15" t="s">
        <v>723</v>
      </c>
      <c r="C71" s="14" t="s">
        <v>724</v>
      </c>
      <c r="D71" s="14" t="s">
        <v>73</v>
      </c>
      <c r="E71" s="24" t="s">
        <v>1123</v>
      </c>
      <c r="F71" s="15" t="s">
        <v>902</v>
      </c>
      <c r="G71" s="14" t="s">
        <v>1123</v>
      </c>
      <c r="H71" s="15" t="s">
        <v>902</v>
      </c>
      <c r="I71" s="21">
        <v>42186</v>
      </c>
      <c r="J71" s="21">
        <v>42247</v>
      </c>
      <c r="K71" s="16">
        <v>39960</v>
      </c>
      <c r="L71" s="16">
        <v>19359.36</v>
      </c>
      <c r="M71" s="30"/>
    </row>
    <row r="72" spans="1:13" ht="25.5" x14ac:dyDescent="0.25">
      <c r="A72" s="15">
        <v>2015</v>
      </c>
      <c r="B72" s="15" t="s">
        <v>721</v>
      </c>
      <c r="C72" s="14" t="s">
        <v>722</v>
      </c>
      <c r="D72" s="14" t="s">
        <v>73</v>
      </c>
      <c r="E72" s="24" t="s">
        <v>1131</v>
      </c>
      <c r="F72" s="15" t="s">
        <v>1132</v>
      </c>
      <c r="G72" s="14" t="s">
        <v>1131</v>
      </c>
      <c r="H72" s="15" t="s">
        <v>1132</v>
      </c>
      <c r="I72" s="21">
        <v>42188</v>
      </c>
      <c r="J72" s="21">
        <v>42369</v>
      </c>
      <c r="K72" s="16">
        <v>200</v>
      </c>
      <c r="L72" s="16">
        <v>71.959999999999994</v>
      </c>
      <c r="M72" s="30"/>
    </row>
    <row r="73" spans="1:13" ht="25.5" x14ac:dyDescent="0.25">
      <c r="A73" s="15">
        <v>2015</v>
      </c>
      <c r="B73" s="15" t="s">
        <v>719</v>
      </c>
      <c r="C73" s="14" t="s">
        <v>720</v>
      </c>
      <c r="D73" s="14" t="s">
        <v>73</v>
      </c>
      <c r="E73" s="24" t="s">
        <v>1053</v>
      </c>
      <c r="F73" s="15" t="s">
        <v>1054</v>
      </c>
      <c r="G73" s="14" t="s">
        <v>1053</v>
      </c>
      <c r="H73" s="15" t="s">
        <v>1054</v>
      </c>
      <c r="I73" s="21">
        <v>42181</v>
      </c>
      <c r="J73" s="21">
        <v>42216</v>
      </c>
      <c r="K73" s="16">
        <v>2160</v>
      </c>
      <c r="L73" s="16"/>
      <c r="M73" s="30"/>
    </row>
    <row r="74" spans="1:13" ht="25.5" x14ac:dyDescent="0.25">
      <c r="A74" s="15">
        <v>2015</v>
      </c>
      <c r="B74" s="15" t="s">
        <v>717</v>
      </c>
      <c r="C74" s="14" t="s">
        <v>718</v>
      </c>
      <c r="D74" s="14" t="s">
        <v>73</v>
      </c>
      <c r="E74" s="24" t="s">
        <v>1129</v>
      </c>
      <c r="F74" s="15" t="s">
        <v>1130</v>
      </c>
      <c r="G74" s="14" t="s">
        <v>1129</v>
      </c>
      <c r="H74" s="15" t="s">
        <v>1130</v>
      </c>
      <c r="I74" s="21">
        <v>42181</v>
      </c>
      <c r="J74" s="21">
        <v>42369</v>
      </c>
      <c r="K74" s="16">
        <f>500+500+500+500</f>
        <v>2000</v>
      </c>
      <c r="L74" s="16">
        <v>209.41</v>
      </c>
      <c r="M74" s="30"/>
    </row>
    <row r="75" spans="1:13" ht="25.5" x14ac:dyDescent="0.25">
      <c r="A75" s="15">
        <v>2015</v>
      </c>
      <c r="B75" s="15" t="s">
        <v>715</v>
      </c>
      <c r="C75" s="14" t="s">
        <v>716</v>
      </c>
      <c r="D75" s="14" t="s">
        <v>73</v>
      </c>
      <c r="E75" s="24" t="s">
        <v>1127</v>
      </c>
      <c r="F75" s="15" t="s">
        <v>1128</v>
      </c>
      <c r="G75" s="14" t="s">
        <v>1127</v>
      </c>
      <c r="H75" s="15" t="s">
        <v>1128</v>
      </c>
      <c r="I75" s="21">
        <v>42180</v>
      </c>
      <c r="J75" s="21">
        <v>42369</v>
      </c>
      <c r="K75" s="16">
        <f>6760+2808+4680+10000</f>
        <v>24248</v>
      </c>
      <c r="L75" s="16"/>
      <c r="M75" s="30"/>
    </row>
    <row r="76" spans="1:13" ht="63.75" x14ac:dyDescent="0.25">
      <c r="A76" s="15">
        <v>2015</v>
      </c>
      <c r="B76" s="24" t="s">
        <v>713</v>
      </c>
      <c r="C76" s="1" t="s">
        <v>714</v>
      </c>
      <c r="D76" s="1" t="s">
        <v>88</v>
      </c>
      <c r="E76" s="1" t="s">
        <v>1435</v>
      </c>
      <c r="F76" s="19" t="s">
        <v>1436</v>
      </c>
      <c r="G76" s="1" t="s">
        <v>1123</v>
      </c>
      <c r="H76" s="15" t="s">
        <v>902</v>
      </c>
      <c r="I76" s="21">
        <v>42177</v>
      </c>
      <c r="J76" s="21">
        <v>42613</v>
      </c>
      <c r="K76" s="29">
        <v>203000</v>
      </c>
      <c r="L76" s="29"/>
      <c r="M76" s="30"/>
    </row>
    <row r="77" spans="1:13" ht="25.5" x14ac:dyDescent="0.25">
      <c r="A77" s="15">
        <v>2015</v>
      </c>
      <c r="B77" s="15" t="s">
        <v>712</v>
      </c>
      <c r="C77" s="14" t="s">
        <v>535</v>
      </c>
      <c r="D77" s="14" t="s">
        <v>73</v>
      </c>
      <c r="E77" s="24" t="s">
        <v>937</v>
      </c>
      <c r="F77" s="15" t="s">
        <v>938</v>
      </c>
      <c r="G77" s="14" t="s">
        <v>937</v>
      </c>
      <c r="H77" s="15" t="s">
        <v>938</v>
      </c>
      <c r="I77" s="21">
        <v>42174</v>
      </c>
      <c r="J77" s="21">
        <v>42369</v>
      </c>
      <c r="K77" s="16">
        <f>5000+8000+17000+6640</f>
        <v>36640</v>
      </c>
      <c r="L77" s="16">
        <v>12375.81</v>
      </c>
      <c r="M77" s="30"/>
    </row>
    <row r="78" spans="1:13" ht="63.75" x14ac:dyDescent="0.25">
      <c r="A78" s="15">
        <v>2015</v>
      </c>
      <c r="B78" s="24" t="s">
        <v>710</v>
      </c>
      <c r="C78" s="1" t="s">
        <v>711</v>
      </c>
      <c r="D78" s="1" t="s">
        <v>88</v>
      </c>
      <c r="E78" s="1" t="s">
        <v>1433</v>
      </c>
      <c r="F78" s="19" t="s">
        <v>1434</v>
      </c>
      <c r="G78" s="1"/>
      <c r="H78" s="15"/>
      <c r="I78" s="21">
        <v>42173</v>
      </c>
      <c r="J78" s="21">
        <v>43465</v>
      </c>
      <c r="K78" s="29">
        <v>36000</v>
      </c>
      <c r="L78" s="29"/>
      <c r="M78" s="30"/>
    </row>
    <row r="79" spans="1:13" ht="25.5" x14ac:dyDescent="0.25">
      <c r="A79" s="15">
        <v>2015</v>
      </c>
      <c r="B79" s="15" t="s">
        <v>708</v>
      </c>
      <c r="C79" s="14" t="s">
        <v>709</v>
      </c>
      <c r="D79" s="14" t="s">
        <v>73</v>
      </c>
      <c r="E79" s="24" t="s">
        <v>893</v>
      </c>
      <c r="F79" s="15" t="s">
        <v>894</v>
      </c>
      <c r="G79" s="14" t="s">
        <v>893</v>
      </c>
      <c r="H79" s="15" t="s">
        <v>894</v>
      </c>
      <c r="I79" s="21">
        <v>42170</v>
      </c>
      <c r="J79" s="21">
        <v>42369</v>
      </c>
      <c r="K79" s="16">
        <v>2200</v>
      </c>
      <c r="L79" s="16">
        <v>1100</v>
      </c>
      <c r="M79" s="30"/>
    </row>
    <row r="80" spans="1:13" ht="25.5" x14ac:dyDescent="0.25">
      <c r="A80" s="15">
        <v>2015</v>
      </c>
      <c r="B80" s="15" t="s">
        <v>706</v>
      </c>
      <c r="C80" s="14" t="s">
        <v>707</v>
      </c>
      <c r="D80" s="14" t="s">
        <v>73</v>
      </c>
      <c r="E80" s="24" t="s">
        <v>1072</v>
      </c>
      <c r="F80" s="15" t="s">
        <v>1073</v>
      </c>
      <c r="G80" s="14" t="s">
        <v>1072</v>
      </c>
      <c r="H80" s="15" t="s">
        <v>1073</v>
      </c>
      <c r="I80" s="21">
        <v>42167</v>
      </c>
      <c r="J80" s="21">
        <v>42369</v>
      </c>
      <c r="K80" s="16">
        <f>79.18+1000+390+158.2</f>
        <v>1627.38</v>
      </c>
      <c r="L80" s="16">
        <v>1627.16</v>
      </c>
      <c r="M80" s="30"/>
    </row>
    <row r="81" spans="1:13" ht="25.5" x14ac:dyDescent="0.25">
      <c r="A81" s="15">
        <v>2015</v>
      </c>
      <c r="B81" s="15" t="s">
        <v>705</v>
      </c>
      <c r="C81" s="14" t="s">
        <v>482</v>
      </c>
      <c r="D81" s="14" t="s">
        <v>77</v>
      </c>
      <c r="E81" s="24" t="s">
        <v>941</v>
      </c>
      <c r="F81" s="15" t="s">
        <v>942</v>
      </c>
      <c r="G81" s="14" t="s">
        <v>941</v>
      </c>
      <c r="H81" s="15" t="s">
        <v>942</v>
      </c>
      <c r="I81" s="21">
        <v>42095</v>
      </c>
      <c r="J81" s="21">
        <v>42094</v>
      </c>
      <c r="K81" s="16">
        <v>13825.49</v>
      </c>
      <c r="L81" s="16">
        <v>13825.49</v>
      </c>
      <c r="M81" s="30"/>
    </row>
    <row r="82" spans="1:13" ht="25.5" x14ac:dyDescent="0.25">
      <c r="A82" s="15">
        <v>2015</v>
      </c>
      <c r="B82" s="15" t="s">
        <v>703</v>
      </c>
      <c r="C82" s="14" t="s">
        <v>704</v>
      </c>
      <c r="D82" s="14" t="s">
        <v>73</v>
      </c>
      <c r="E82" s="24" t="s">
        <v>1017</v>
      </c>
      <c r="F82" s="15" t="s">
        <v>1018</v>
      </c>
      <c r="G82" s="14" t="s">
        <v>1017</v>
      </c>
      <c r="H82" s="15" t="s">
        <v>1018</v>
      </c>
      <c r="I82" s="21">
        <v>42158</v>
      </c>
      <c r="J82" s="21">
        <v>42369</v>
      </c>
      <c r="K82" s="16">
        <f>900+2100+1750</f>
        <v>4750</v>
      </c>
      <c r="L82" s="16">
        <v>170</v>
      </c>
      <c r="M82" s="30"/>
    </row>
    <row r="83" spans="1:13" ht="25.5" x14ac:dyDescent="0.25">
      <c r="A83" s="15">
        <v>2015</v>
      </c>
      <c r="B83" s="15" t="s">
        <v>701</v>
      </c>
      <c r="C83" s="14" t="s">
        <v>702</v>
      </c>
      <c r="D83" s="14" t="s">
        <v>73</v>
      </c>
      <c r="E83" s="24" t="s">
        <v>1121</v>
      </c>
      <c r="F83" s="15" t="s">
        <v>1122</v>
      </c>
      <c r="G83" s="14" t="s">
        <v>1121</v>
      </c>
      <c r="H83" s="15" t="s">
        <v>1122</v>
      </c>
      <c r="I83" s="21">
        <v>42158</v>
      </c>
      <c r="J83" s="21">
        <v>42369</v>
      </c>
      <c r="K83" s="16">
        <v>450</v>
      </c>
      <c r="L83" s="16">
        <v>450</v>
      </c>
      <c r="M83" s="30"/>
    </row>
    <row r="84" spans="1:13" ht="25.5" x14ac:dyDescent="0.25">
      <c r="A84" s="15">
        <v>2015</v>
      </c>
      <c r="B84" s="15" t="s">
        <v>699</v>
      </c>
      <c r="C84" s="14" t="s">
        <v>700</v>
      </c>
      <c r="D84" s="14" t="s">
        <v>73</v>
      </c>
      <c r="E84" s="24" t="s">
        <v>1119</v>
      </c>
      <c r="F84" s="15" t="s">
        <v>1120</v>
      </c>
      <c r="G84" s="14" t="s">
        <v>1119</v>
      </c>
      <c r="H84" s="15" t="s">
        <v>1120</v>
      </c>
      <c r="I84" s="21">
        <v>42153</v>
      </c>
      <c r="J84" s="21">
        <v>42369</v>
      </c>
      <c r="K84" s="16">
        <f>712.57+333.5+1110</f>
        <v>2156.0700000000002</v>
      </c>
      <c r="L84" s="16">
        <v>2156.0700000000002</v>
      </c>
      <c r="M84" s="30"/>
    </row>
    <row r="85" spans="1:13" ht="25.5" x14ac:dyDescent="0.25">
      <c r="A85" s="15">
        <v>2015</v>
      </c>
      <c r="B85" s="15" t="s">
        <v>698</v>
      </c>
      <c r="C85" s="14" t="s">
        <v>430</v>
      </c>
      <c r="D85" s="14" t="s">
        <v>73</v>
      </c>
      <c r="E85" s="24" t="s">
        <v>907</v>
      </c>
      <c r="F85" s="15" t="s">
        <v>908</v>
      </c>
      <c r="G85" s="14" t="s">
        <v>907</v>
      </c>
      <c r="H85" s="15" t="s">
        <v>908</v>
      </c>
      <c r="I85" s="21">
        <v>42152</v>
      </c>
      <c r="J85" s="21">
        <v>42369</v>
      </c>
      <c r="K85" s="16">
        <f>200+5224</f>
        <v>5424</v>
      </c>
      <c r="L85" s="16">
        <v>5423.18</v>
      </c>
      <c r="M85" s="30"/>
    </row>
    <row r="86" spans="1:13" ht="38.25" x14ac:dyDescent="0.25">
      <c r="A86" s="15">
        <v>2015</v>
      </c>
      <c r="B86" s="24" t="s">
        <v>696</v>
      </c>
      <c r="C86" s="1" t="s">
        <v>697</v>
      </c>
      <c r="D86" s="1" t="s">
        <v>88</v>
      </c>
      <c r="E86" s="1" t="s">
        <v>1430</v>
      </c>
      <c r="F86" s="20" t="s">
        <v>1393</v>
      </c>
      <c r="G86" s="1" t="s">
        <v>1095</v>
      </c>
      <c r="H86" s="15" t="s">
        <v>1118</v>
      </c>
      <c r="I86" s="21">
        <v>42149</v>
      </c>
      <c r="J86" s="21">
        <v>43830</v>
      </c>
      <c r="K86" s="29">
        <v>20000</v>
      </c>
      <c r="L86" s="29"/>
      <c r="M86" s="30"/>
    </row>
    <row r="87" spans="1:13" ht="25.5" x14ac:dyDescent="0.25">
      <c r="A87" s="15">
        <v>2015</v>
      </c>
      <c r="B87" s="15" t="s">
        <v>695</v>
      </c>
      <c r="C87" s="14" t="s">
        <v>416</v>
      </c>
      <c r="D87" s="14" t="s">
        <v>73</v>
      </c>
      <c r="E87" s="24" t="s">
        <v>1116</v>
      </c>
      <c r="F87" s="15" t="s">
        <v>1117</v>
      </c>
      <c r="G87" s="14" t="s">
        <v>1116</v>
      </c>
      <c r="H87" s="15" t="s">
        <v>1117</v>
      </c>
      <c r="I87" s="21">
        <v>42146</v>
      </c>
      <c r="J87" s="21">
        <v>42369</v>
      </c>
      <c r="K87" s="16">
        <f>4172-1000</f>
        <v>3172</v>
      </c>
      <c r="L87" s="16">
        <v>456</v>
      </c>
      <c r="M87" s="30"/>
    </row>
    <row r="88" spans="1:13" ht="25.5" x14ac:dyDescent="0.25">
      <c r="A88" s="15">
        <v>2015</v>
      </c>
      <c r="B88" s="15" t="s">
        <v>693</v>
      </c>
      <c r="C88" s="14" t="s">
        <v>694</v>
      </c>
      <c r="D88" s="14" t="s">
        <v>73</v>
      </c>
      <c r="E88" s="24" t="s">
        <v>877</v>
      </c>
      <c r="F88" s="15" t="s">
        <v>878</v>
      </c>
      <c r="G88" s="14" t="s">
        <v>877</v>
      </c>
      <c r="H88" s="15" t="s">
        <v>878</v>
      </c>
      <c r="I88" s="21">
        <v>42146</v>
      </c>
      <c r="J88" s="21">
        <v>42369</v>
      </c>
      <c r="K88" s="16">
        <f>252+84</f>
        <v>336</v>
      </c>
      <c r="L88" s="16">
        <v>336</v>
      </c>
      <c r="M88" s="30"/>
    </row>
    <row r="89" spans="1:13" ht="114.75" x14ac:dyDescent="0.25">
      <c r="A89" s="15">
        <v>2015</v>
      </c>
      <c r="B89" s="24" t="s">
        <v>691</v>
      </c>
      <c r="C89" s="1" t="s">
        <v>692</v>
      </c>
      <c r="D89" s="1" t="s">
        <v>73</v>
      </c>
      <c r="E89" s="1" t="s">
        <v>1431</v>
      </c>
      <c r="F89" s="19" t="s">
        <v>1432</v>
      </c>
      <c r="G89" s="1" t="s">
        <v>1114</v>
      </c>
      <c r="H89" s="15" t="s">
        <v>1115</v>
      </c>
      <c r="I89" s="21">
        <v>42143</v>
      </c>
      <c r="J89" s="21">
        <v>42369</v>
      </c>
      <c r="K89" s="29">
        <v>5000</v>
      </c>
      <c r="L89" s="29"/>
      <c r="M89" s="30"/>
    </row>
    <row r="90" spans="1:13" ht="25.5" x14ac:dyDescent="0.25">
      <c r="A90" s="15">
        <v>2015</v>
      </c>
      <c r="B90" s="15" t="s">
        <v>689</v>
      </c>
      <c r="C90" s="14" t="s">
        <v>690</v>
      </c>
      <c r="D90" s="14" t="s">
        <v>73</v>
      </c>
      <c r="E90" s="24" t="s">
        <v>1112</v>
      </c>
      <c r="F90" s="15" t="s">
        <v>1113</v>
      </c>
      <c r="G90" s="14" t="s">
        <v>1112</v>
      </c>
      <c r="H90" s="15" t="s">
        <v>1113</v>
      </c>
      <c r="I90" s="21">
        <v>42142</v>
      </c>
      <c r="J90" s="21">
        <v>42369</v>
      </c>
      <c r="K90" s="16">
        <f>2100+470+150-2100</f>
        <v>620</v>
      </c>
      <c r="L90" s="16">
        <v>470</v>
      </c>
      <c r="M90" s="30"/>
    </row>
    <row r="91" spans="1:13" ht="25.5" x14ac:dyDescent="0.25">
      <c r="A91" s="15">
        <v>2015</v>
      </c>
      <c r="B91" s="15" t="s">
        <v>687</v>
      </c>
      <c r="C91" s="14" t="s">
        <v>688</v>
      </c>
      <c r="D91" s="14" t="s">
        <v>73</v>
      </c>
      <c r="E91" s="24" t="s">
        <v>1110</v>
      </c>
      <c r="F91" s="15" t="s">
        <v>1111</v>
      </c>
      <c r="G91" s="14" t="s">
        <v>1110</v>
      </c>
      <c r="H91" s="15" t="s">
        <v>1111</v>
      </c>
      <c r="I91" s="21">
        <v>42005</v>
      </c>
      <c r="J91" s="21">
        <v>42369</v>
      </c>
      <c r="K91" s="16">
        <f>6500+2155</f>
        <v>8655</v>
      </c>
      <c r="L91" s="16">
        <v>8243.48</v>
      </c>
      <c r="M91" s="30"/>
    </row>
    <row r="92" spans="1:13" ht="25.5" x14ac:dyDescent="0.25">
      <c r="A92" s="15">
        <v>2015</v>
      </c>
      <c r="B92" s="15" t="s">
        <v>685</v>
      </c>
      <c r="C92" s="14" t="s">
        <v>686</v>
      </c>
      <c r="D92" s="14" t="s">
        <v>73</v>
      </c>
      <c r="E92" s="24" t="s">
        <v>875</v>
      </c>
      <c r="F92" s="15" t="s">
        <v>876</v>
      </c>
      <c r="G92" s="14" t="s">
        <v>875</v>
      </c>
      <c r="H92" s="15" t="s">
        <v>876</v>
      </c>
      <c r="I92" s="21">
        <v>42131</v>
      </c>
      <c r="J92" s="21">
        <v>42369</v>
      </c>
      <c r="K92" s="16">
        <v>636</v>
      </c>
      <c r="L92" s="16">
        <v>636</v>
      </c>
      <c r="M92" s="30"/>
    </row>
    <row r="93" spans="1:13" ht="25.5" x14ac:dyDescent="0.25">
      <c r="A93" s="15">
        <v>2015</v>
      </c>
      <c r="B93" s="15" t="s">
        <v>683</v>
      </c>
      <c r="C93" s="14" t="s">
        <v>684</v>
      </c>
      <c r="D93" s="14" t="s">
        <v>73</v>
      </c>
      <c r="E93" s="24" t="s">
        <v>1108</v>
      </c>
      <c r="F93" s="15" t="s">
        <v>1109</v>
      </c>
      <c r="G93" s="14" t="s">
        <v>1108</v>
      </c>
      <c r="H93" s="15" t="s">
        <v>1109</v>
      </c>
      <c r="I93" s="21">
        <v>42093</v>
      </c>
      <c r="J93" s="21">
        <v>42458</v>
      </c>
      <c r="K93" s="16">
        <v>338.9</v>
      </c>
      <c r="L93" s="16">
        <v>338.9</v>
      </c>
      <c r="M93" s="30"/>
    </row>
    <row r="94" spans="1:13" ht="25.5" x14ac:dyDescent="0.25">
      <c r="A94" s="15">
        <v>2015</v>
      </c>
      <c r="B94" s="15" t="s">
        <v>681</v>
      </c>
      <c r="C94" s="14" t="s">
        <v>682</v>
      </c>
      <c r="D94" s="14" t="s">
        <v>73</v>
      </c>
      <c r="E94" s="24" t="s">
        <v>1106</v>
      </c>
      <c r="F94" s="15" t="s">
        <v>1107</v>
      </c>
      <c r="G94" s="14" t="s">
        <v>1106</v>
      </c>
      <c r="H94" s="15" t="s">
        <v>1107</v>
      </c>
      <c r="I94" s="21">
        <v>42131</v>
      </c>
      <c r="J94" s="21">
        <v>42369</v>
      </c>
      <c r="K94" s="16">
        <v>1150</v>
      </c>
      <c r="L94" s="16">
        <v>1150</v>
      </c>
      <c r="M94" s="30"/>
    </row>
    <row r="95" spans="1:13" ht="25.5" x14ac:dyDescent="0.25">
      <c r="A95" s="15">
        <v>2015</v>
      </c>
      <c r="B95" s="15" t="s">
        <v>679</v>
      </c>
      <c r="C95" s="14" t="s">
        <v>680</v>
      </c>
      <c r="D95" s="14" t="s">
        <v>73</v>
      </c>
      <c r="E95" s="24" t="s">
        <v>1084</v>
      </c>
      <c r="F95" s="15" t="s">
        <v>1085</v>
      </c>
      <c r="G95" s="14" t="s">
        <v>1084</v>
      </c>
      <c r="H95" s="15" t="s">
        <v>1085</v>
      </c>
      <c r="I95" s="21">
        <v>42131</v>
      </c>
      <c r="J95" s="21">
        <v>42369</v>
      </c>
      <c r="K95" s="16">
        <v>500</v>
      </c>
      <c r="L95" s="16"/>
      <c r="M95" s="30"/>
    </row>
    <row r="96" spans="1:13" ht="25.5" x14ac:dyDescent="0.25">
      <c r="A96" s="15">
        <v>2015</v>
      </c>
      <c r="B96" s="15" t="s">
        <v>677</v>
      </c>
      <c r="C96" s="14" t="s">
        <v>678</v>
      </c>
      <c r="D96" s="14" t="s">
        <v>73</v>
      </c>
      <c r="E96" s="24" t="s">
        <v>1062</v>
      </c>
      <c r="F96" s="15" t="s">
        <v>1063</v>
      </c>
      <c r="G96" s="14" t="s">
        <v>1062</v>
      </c>
      <c r="H96" s="15" t="s">
        <v>1063</v>
      </c>
      <c r="I96" s="21">
        <v>42131</v>
      </c>
      <c r="J96" s="21">
        <v>42369</v>
      </c>
      <c r="K96" s="16">
        <v>15500</v>
      </c>
      <c r="L96" s="16">
        <v>15458.74</v>
      </c>
      <c r="M96" s="30"/>
    </row>
    <row r="97" spans="1:13" ht="25.5" x14ac:dyDescent="0.25">
      <c r="A97" s="15">
        <v>2015</v>
      </c>
      <c r="B97" s="15" t="s">
        <v>675</v>
      </c>
      <c r="C97" s="14" t="s">
        <v>676</v>
      </c>
      <c r="D97" s="14" t="s">
        <v>73</v>
      </c>
      <c r="E97" s="24" t="s">
        <v>1104</v>
      </c>
      <c r="F97" s="15" t="s">
        <v>1105</v>
      </c>
      <c r="G97" s="14" t="s">
        <v>1104</v>
      </c>
      <c r="H97" s="15" t="s">
        <v>1105</v>
      </c>
      <c r="I97" s="21">
        <v>42130</v>
      </c>
      <c r="J97" s="21">
        <v>42369</v>
      </c>
      <c r="K97" s="16">
        <f>6352+3464</f>
        <v>9816</v>
      </c>
      <c r="L97" s="16">
        <v>6352</v>
      </c>
      <c r="M97" s="30"/>
    </row>
    <row r="98" spans="1:13" ht="25.5" x14ac:dyDescent="0.25">
      <c r="A98" s="15">
        <v>2015</v>
      </c>
      <c r="B98" s="15" t="s">
        <v>673</v>
      </c>
      <c r="C98" s="14" t="s">
        <v>674</v>
      </c>
      <c r="D98" s="14" t="s">
        <v>73</v>
      </c>
      <c r="E98" s="24" t="s">
        <v>1029</v>
      </c>
      <c r="F98" s="15" t="s">
        <v>1030</v>
      </c>
      <c r="G98" s="14" t="s">
        <v>1029</v>
      </c>
      <c r="H98" s="15" t="s">
        <v>1030</v>
      </c>
      <c r="I98" s="21">
        <v>42129</v>
      </c>
      <c r="J98" s="21">
        <v>42155</v>
      </c>
      <c r="K98" s="16">
        <v>1095.27</v>
      </c>
      <c r="L98" s="16">
        <v>1095.27</v>
      </c>
      <c r="M98" s="30"/>
    </row>
    <row r="99" spans="1:13" ht="25.5" x14ac:dyDescent="0.25">
      <c r="A99" s="15">
        <v>2015</v>
      </c>
      <c r="B99" s="15" t="s">
        <v>671</v>
      </c>
      <c r="C99" s="14" t="s">
        <v>672</v>
      </c>
      <c r="D99" s="14" t="s">
        <v>73</v>
      </c>
      <c r="E99" s="24" t="s">
        <v>1102</v>
      </c>
      <c r="F99" s="15" t="s">
        <v>1103</v>
      </c>
      <c r="G99" s="14" t="s">
        <v>1102</v>
      </c>
      <c r="H99" s="15" t="s">
        <v>1103</v>
      </c>
      <c r="I99" s="21">
        <v>42129</v>
      </c>
      <c r="J99" s="21">
        <v>42185</v>
      </c>
      <c r="K99" s="16">
        <v>1000</v>
      </c>
      <c r="L99" s="16"/>
      <c r="M99" s="30"/>
    </row>
    <row r="100" spans="1:13" ht="25.5" x14ac:dyDescent="0.25">
      <c r="A100" s="15">
        <v>2015</v>
      </c>
      <c r="B100" s="15" t="s">
        <v>669</v>
      </c>
      <c r="C100" s="14" t="s">
        <v>670</v>
      </c>
      <c r="D100" s="14" t="s">
        <v>73</v>
      </c>
      <c r="E100" s="24" t="s">
        <v>1100</v>
      </c>
      <c r="F100" s="15" t="s">
        <v>1101</v>
      </c>
      <c r="G100" s="14" t="s">
        <v>1100</v>
      </c>
      <c r="H100" s="15" t="s">
        <v>1101</v>
      </c>
      <c r="I100" s="21">
        <v>42124</v>
      </c>
      <c r="J100" s="21">
        <v>42369</v>
      </c>
      <c r="K100" s="16">
        <v>1248</v>
      </c>
      <c r="L100" s="16"/>
      <c r="M100" s="30"/>
    </row>
    <row r="101" spans="1:13" ht="25.5" x14ac:dyDescent="0.25">
      <c r="A101" s="15">
        <v>2015</v>
      </c>
      <c r="B101" s="15" t="s">
        <v>667</v>
      </c>
      <c r="C101" s="14" t="s">
        <v>668</v>
      </c>
      <c r="D101" s="14" t="s">
        <v>73</v>
      </c>
      <c r="E101" s="24" t="s">
        <v>1098</v>
      </c>
      <c r="F101" s="15" t="s">
        <v>1099</v>
      </c>
      <c r="G101" s="14" t="s">
        <v>1098</v>
      </c>
      <c r="H101" s="15" t="s">
        <v>1099</v>
      </c>
      <c r="I101" s="21">
        <v>42123</v>
      </c>
      <c r="J101" s="21">
        <v>42369</v>
      </c>
      <c r="K101" s="16">
        <f>7868.3+2691.7+672</f>
        <v>11232</v>
      </c>
      <c r="L101" s="16">
        <v>7868.29</v>
      </c>
      <c r="M101" s="30"/>
    </row>
    <row r="102" spans="1:13" ht="25.5" x14ac:dyDescent="0.25">
      <c r="A102" s="15">
        <v>2015</v>
      </c>
      <c r="B102" s="15" t="s">
        <v>665</v>
      </c>
      <c r="C102" s="14" t="s">
        <v>666</v>
      </c>
      <c r="D102" s="14" t="s">
        <v>73</v>
      </c>
      <c r="E102" s="24" t="s">
        <v>1096</v>
      </c>
      <c r="F102" s="15" t="s">
        <v>1097</v>
      </c>
      <c r="G102" s="14" t="s">
        <v>1096</v>
      </c>
      <c r="H102" s="15" t="s">
        <v>1097</v>
      </c>
      <c r="I102" s="21">
        <v>42123</v>
      </c>
      <c r="J102" s="21">
        <v>42369</v>
      </c>
      <c r="K102" s="16">
        <v>3810</v>
      </c>
      <c r="L102" s="16">
        <v>3805.4</v>
      </c>
      <c r="M102" s="30"/>
    </row>
    <row r="103" spans="1:13" ht="38.25" x14ac:dyDescent="0.25">
      <c r="A103" s="15">
        <v>2015</v>
      </c>
      <c r="B103" s="24" t="s">
        <v>663</v>
      </c>
      <c r="C103" s="1" t="s">
        <v>664</v>
      </c>
      <c r="D103" s="1" t="s">
        <v>73</v>
      </c>
      <c r="E103" s="1" t="s">
        <v>1430</v>
      </c>
      <c r="F103" s="20" t="s">
        <v>1393</v>
      </c>
      <c r="G103" s="1"/>
      <c r="H103" s="15"/>
      <c r="I103" s="21">
        <v>42123</v>
      </c>
      <c r="J103" s="21">
        <v>43982</v>
      </c>
      <c r="K103" s="29"/>
      <c r="L103" s="29"/>
      <c r="M103" s="30"/>
    </row>
    <row r="104" spans="1:13" ht="25.5" x14ac:dyDescent="0.25">
      <c r="A104" s="15">
        <v>2015</v>
      </c>
      <c r="B104" s="15" t="s">
        <v>661</v>
      </c>
      <c r="C104" s="14" t="s">
        <v>662</v>
      </c>
      <c r="D104" s="14" t="s">
        <v>73</v>
      </c>
      <c r="E104" s="24" t="s">
        <v>1093</v>
      </c>
      <c r="F104" s="15" t="s">
        <v>1094</v>
      </c>
      <c r="G104" s="14" t="s">
        <v>1093</v>
      </c>
      <c r="H104" s="15" t="s">
        <v>1094</v>
      </c>
      <c r="I104" s="21">
        <v>42123</v>
      </c>
      <c r="J104" s="21">
        <v>42369</v>
      </c>
      <c r="K104" s="16">
        <v>1572.3</v>
      </c>
      <c r="L104" s="16">
        <v>1572.29</v>
      </c>
      <c r="M104" s="30"/>
    </row>
    <row r="105" spans="1:13" ht="25.5" x14ac:dyDescent="0.25">
      <c r="A105" s="15">
        <v>2015</v>
      </c>
      <c r="B105" s="15" t="s">
        <v>660</v>
      </c>
      <c r="C105" s="14" t="s">
        <v>455</v>
      </c>
      <c r="D105" s="14" t="s">
        <v>73</v>
      </c>
      <c r="E105" s="24" t="s">
        <v>1091</v>
      </c>
      <c r="F105" s="15" t="s">
        <v>1092</v>
      </c>
      <c r="G105" s="14" t="s">
        <v>1091</v>
      </c>
      <c r="H105" s="15" t="s">
        <v>1092</v>
      </c>
      <c r="I105" s="21">
        <v>42121</v>
      </c>
      <c r="J105" s="21">
        <v>42369</v>
      </c>
      <c r="K105" s="16">
        <v>500</v>
      </c>
      <c r="L105" s="16">
        <v>250.92</v>
      </c>
      <c r="M105" s="30"/>
    </row>
    <row r="106" spans="1:13" ht="25.5" x14ac:dyDescent="0.25">
      <c r="A106" s="15">
        <v>2015</v>
      </c>
      <c r="B106" s="15" t="s">
        <v>658</v>
      </c>
      <c r="C106" s="14" t="s">
        <v>659</v>
      </c>
      <c r="D106" s="14" t="s">
        <v>73</v>
      </c>
      <c r="E106" s="24" t="s">
        <v>1089</v>
      </c>
      <c r="F106" s="15" t="s">
        <v>1090</v>
      </c>
      <c r="G106" s="14" t="s">
        <v>1089</v>
      </c>
      <c r="H106" s="15" t="s">
        <v>1090</v>
      </c>
      <c r="I106" s="21">
        <v>42125</v>
      </c>
      <c r="J106" s="21">
        <v>42521</v>
      </c>
      <c r="K106" s="16">
        <v>10000</v>
      </c>
      <c r="L106" s="16">
        <v>2540</v>
      </c>
      <c r="M106" s="30"/>
    </row>
    <row r="107" spans="1:13" ht="63.75" x14ac:dyDescent="0.25">
      <c r="A107" s="15">
        <v>2015</v>
      </c>
      <c r="B107" s="24" t="s">
        <v>656</v>
      </c>
      <c r="C107" s="1" t="s">
        <v>657</v>
      </c>
      <c r="D107" s="1" t="s">
        <v>88</v>
      </c>
      <c r="E107" s="1" t="s">
        <v>1428</v>
      </c>
      <c r="F107" s="19" t="s">
        <v>1429</v>
      </c>
      <c r="G107" s="1" t="s">
        <v>1088</v>
      </c>
      <c r="H107" s="15" t="s">
        <v>1028</v>
      </c>
      <c r="I107" s="21">
        <v>42116</v>
      </c>
      <c r="J107" s="21">
        <v>42369</v>
      </c>
      <c r="K107" s="29">
        <v>139500</v>
      </c>
      <c r="L107" s="29">
        <v>21553.5</v>
      </c>
      <c r="M107" s="30"/>
    </row>
    <row r="108" spans="1:13" ht="25.5" x14ac:dyDescent="0.25">
      <c r="A108" s="15">
        <v>2015</v>
      </c>
      <c r="B108" s="15" t="s">
        <v>654</v>
      </c>
      <c r="C108" s="14" t="s">
        <v>655</v>
      </c>
      <c r="D108" s="14" t="s">
        <v>73</v>
      </c>
      <c r="E108" s="24" t="s">
        <v>1086</v>
      </c>
      <c r="F108" s="15" t="s">
        <v>1087</v>
      </c>
      <c r="G108" s="14" t="s">
        <v>1086</v>
      </c>
      <c r="H108" s="15" t="s">
        <v>1087</v>
      </c>
      <c r="I108" s="21">
        <v>42116</v>
      </c>
      <c r="J108" s="21">
        <v>42369</v>
      </c>
      <c r="K108" s="16">
        <v>600</v>
      </c>
      <c r="L108" s="16">
        <v>568.92999999999995</v>
      </c>
      <c r="M108" s="30"/>
    </row>
    <row r="109" spans="1:13" ht="25.5" x14ac:dyDescent="0.25">
      <c r="A109" s="15">
        <v>2015</v>
      </c>
      <c r="B109" s="15" t="s">
        <v>652</v>
      </c>
      <c r="C109" s="14" t="s">
        <v>653</v>
      </c>
      <c r="D109" s="14" t="s">
        <v>73</v>
      </c>
      <c r="E109" s="24" t="s">
        <v>1084</v>
      </c>
      <c r="F109" s="15" t="s">
        <v>1085</v>
      </c>
      <c r="G109" s="14" t="s">
        <v>1084</v>
      </c>
      <c r="H109" s="15" t="s">
        <v>1085</v>
      </c>
      <c r="I109" s="21">
        <v>42116</v>
      </c>
      <c r="J109" s="21">
        <v>42369</v>
      </c>
      <c r="K109" s="16">
        <v>2080</v>
      </c>
      <c r="L109" s="16"/>
      <c r="M109" s="30"/>
    </row>
    <row r="110" spans="1:13" ht="25.5" x14ac:dyDescent="0.25">
      <c r="A110" s="15">
        <v>2015</v>
      </c>
      <c r="B110" s="15" t="s">
        <v>650</v>
      </c>
      <c r="C110" s="14" t="s">
        <v>651</v>
      </c>
      <c r="D110" s="14" t="s">
        <v>73</v>
      </c>
      <c r="E110" s="24" t="s">
        <v>1084</v>
      </c>
      <c r="F110" s="15" t="s">
        <v>1085</v>
      </c>
      <c r="G110" s="14" t="s">
        <v>1084</v>
      </c>
      <c r="H110" s="15" t="s">
        <v>1085</v>
      </c>
      <c r="I110" s="21">
        <v>42116</v>
      </c>
      <c r="J110" s="21">
        <v>42369</v>
      </c>
      <c r="K110" s="16">
        <v>2924.15</v>
      </c>
      <c r="L110" s="16"/>
      <c r="M110" s="30"/>
    </row>
    <row r="111" spans="1:13" ht="25.5" x14ac:dyDescent="0.25">
      <c r="A111" s="15">
        <v>2015</v>
      </c>
      <c r="B111" s="15" t="s">
        <v>648</v>
      </c>
      <c r="C111" s="14" t="s">
        <v>649</v>
      </c>
      <c r="D111" s="14" t="s">
        <v>73</v>
      </c>
      <c r="E111" s="24" t="s">
        <v>1084</v>
      </c>
      <c r="F111" s="15" t="s">
        <v>1085</v>
      </c>
      <c r="G111" s="14" t="s">
        <v>1084</v>
      </c>
      <c r="H111" s="15" t="s">
        <v>1085</v>
      </c>
      <c r="I111" s="21">
        <v>42116</v>
      </c>
      <c r="J111" s="21">
        <v>42369</v>
      </c>
      <c r="K111" s="16">
        <v>3718.65</v>
      </c>
      <c r="L111" s="16"/>
      <c r="M111" s="30"/>
    </row>
    <row r="112" spans="1:13" ht="25.5" x14ac:dyDescent="0.25">
      <c r="A112" s="15">
        <v>2015</v>
      </c>
      <c r="B112" s="15" t="s">
        <v>646</v>
      </c>
      <c r="C112" s="14" t="s">
        <v>647</v>
      </c>
      <c r="D112" s="14" t="s">
        <v>73</v>
      </c>
      <c r="E112" s="24" t="s">
        <v>1082</v>
      </c>
      <c r="F112" s="15" t="s">
        <v>1083</v>
      </c>
      <c r="G112" s="14" t="s">
        <v>1082</v>
      </c>
      <c r="H112" s="15" t="s">
        <v>1083</v>
      </c>
      <c r="I112" s="21">
        <v>42005</v>
      </c>
      <c r="J112" s="21">
        <v>42369</v>
      </c>
      <c r="K112" s="16">
        <v>780</v>
      </c>
      <c r="L112" s="16">
        <v>780</v>
      </c>
      <c r="M112" s="30"/>
    </row>
    <row r="113" spans="1:13" ht="25.5" x14ac:dyDescent="0.25">
      <c r="A113" s="15">
        <v>2015</v>
      </c>
      <c r="B113" s="15" t="s">
        <v>644</v>
      </c>
      <c r="C113" s="14" t="s">
        <v>645</v>
      </c>
      <c r="D113" s="14" t="s">
        <v>73</v>
      </c>
      <c r="E113" s="24" t="s">
        <v>1080</v>
      </c>
      <c r="F113" s="15" t="s">
        <v>1081</v>
      </c>
      <c r="G113" s="14" t="s">
        <v>1080</v>
      </c>
      <c r="H113" s="15" t="s">
        <v>1081</v>
      </c>
      <c r="I113" s="21">
        <v>42005</v>
      </c>
      <c r="J113" s="21">
        <v>42369</v>
      </c>
      <c r="K113" s="16">
        <v>406</v>
      </c>
      <c r="L113" s="16">
        <v>275.5</v>
      </c>
      <c r="M113" s="30"/>
    </row>
    <row r="114" spans="1:13" ht="25.5" x14ac:dyDescent="0.25">
      <c r="A114" s="15">
        <v>2015</v>
      </c>
      <c r="B114" s="15" t="s">
        <v>642</v>
      </c>
      <c r="C114" s="14" t="s">
        <v>643</v>
      </c>
      <c r="D114" s="14" t="s">
        <v>73</v>
      </c>
      <c r="E114" s="24" t="s">
        <v>1078</v>
      </c>
      <c r="F114" s="15" t="s">
        <v>1079</v>
      </c>
      <c r="G114" s="14" t="s">
        <v>1078</v>
      </c>
      <c r="H114" s="15" t="s">
        <v>1079</v>
      </c>
      <c r="I114" s="21">
        <v>42005</v>
      </c>
      <c r="J114" s="21">
        <v>42369</v>
      </c>
      <c r="K114" s="16">
        <f>380+1000</f>
        <v>1380</v>
      </c>
      <c r="L114" s="16">
        <v>300</v>
      </c>
      <c r="M114" s="30"/>
    </row>
    <row r="115" spans="1:13" ht="25.5" x14ac:dyDescent="0.25">
      <c r="A115" s="15">
        <v>2015</v>
      </c>
      <c r="B115" s="15" t="s">
        <v>640</v>
      </c>
      <c r="C115" s="14" t="s">
        <v>641</v>
      </c>
      <c r="D115" s="14" t="s">
        <v>73</v>
      </c>
      <c r="E115" s="24" t="s">
        <v>1055</v>
      </c>
      <c r="F115" s="15" t="s">
        <v>1056</v>
      </c>
      <c r="G115" s="14" t="s">
        <v>1055</v>
      </c>
      <c r="H115" s="15" t="s">
        <v>1056</v>
      </c>
      <c r="I115" s="21">
        <v>42005</v>
      </c>
      <c r="J115" s="21">
        <v>42124</v>
      </c>
      <c r="K115" s="16">
        <v>10939</v>
      </c>
      <c r="L115" s="16">
        <v>10939</v>
      </c>
      <c r="M115" s="30"/>
    </row>
    <row r="116" spans="1:13" ht="25.5" x14ac:dyDescent="0.25">
      <c r="A116" s="15">
        <v>2015</v>
      </c>
      <c r="B116" s="15" t="s">
        <v>638</v>
      </c>
      <c r="C116" s="14" t="s">
        <v>639</v>
      </c>
      <c r="D116" s="14" t="s">
        <v>73</v>
      </c>
      <c r="E116" s="24" t="s">
        <v>1076</v>
      </c>
      <c r="F116" s="15" t="s">
        <v>1077</v>
      </c>
      <c r="G116" s="14" t="s">
        <v>1076</v>
      </c>
      <c r="H116" s="15" t="s">
        <v>1077</v>
      </c>
      <c r="I116" s="21">
        <v>42111</v>
      </c>
      <c r="J116" s="21">
        <v>42369</v>
      </c>
      <c r="K116" s="16">
        <v>1500</v>
      </c>
      <c r="L116" s="16"/>
      <c r="M116" s="30"/>
    </row>
    <row r="117" spans="1:13" ht="25.5" x14ac:dyDescent="0.25">
      <c r="A117" s="15">
        <v>2015</v>
      </c>
      <c r="B117" s="15" t="s">
        <v>636</v>
      </c>
      <c r="C117" s="14" t="s">
        <v>637</v>
      </c>
      <c r="D117" s="14" t="s">
        <v>73</v>
      </c>
      <c r="E117" s="24" t="s">
        <v>1074</v>
      </c>
      <c r="F117" s="15" t="s">
        <v>1075</v>
      </c>
      <c r="G117" s="14" t="s">
        <v>1074</v>
      </c>
      <c r="H117" s="15" t="s">
        <v>1075</v>
      </c>
      <c r="I117" s="21">
        <v>42005</v>
      </c>
      <c r="J117" s="21">
        <v>42124</v>
      </c>
      <c r="K117" s="16">
        <v>91.8</v>
      </c>
      <c r="L117" s="16">
        <v>91.8</v>
      </c>
      <c r="M117" s="30"/>
    </row>
    <row r="118" spans="1:13" ht="51" x14ac:dyDescent="0.25">
      <c r="A118" s="15">
        <v>2015</v>
      </c>
      <c r="B118" s="24" t="s">
        <v>635</v>
      </c>
      <c r="C118" s="1" t="s">
        <v>338</v>
      </c>
      <c r="D118" s="1" t="s">
        <v>88</v>
      </c>
      <c r="E118" s="1" t="s">
        <v>1426</v>
      </c>
      <c r="F118" s="19" t="s">
        <v>1427</v>
      </c>
      <c r="G118" s="1" t="s">
        <v>1072</v>
      </c>
      <c r="H118" s="15" t="s">
        <v>1073</v>
      </c>
      <c r="I118" s="21">
        <v>42104</v>
      </c>
      <c r="J118" s="21">
        <v>42886</v>
      </c>
      <c r="K118" s="29">
        <v>150000</v>
      </c>
      <c r="L118" s="29">
        <v>41</v>
      </c>
      <c r="M118" s="30"/>
    </row>
    <row r="119" spans="1:13" ht="25.5" x14ac:dyDescent="0.25">
      <c r="A119" s="15">
        <v>2015</v>
      </c>
      <c r="B119" s="15" t="s">
        <v>634</v>
      </c>
      <c r="C119" s="14" t="s">
        <v>189</v>
      </c>
      <c r="D119" s="14" t="s">
        <v>73</v>
      </c>
      <c r="E119" s="24" t="s">
        <v>1070</v>
      </c>
      <c r="F119" s="15" t="s">
        <v>1071</v>
      </c>
      <c r="G119" s="14" t="s">
        <v>1070</v>
      </c>
      <c r="H119" s="15" t="s">
        <v>1071</v>
      </c>
      <c r="I119" s="21">
        <v>42101</v>
      </c>
      <c r="J119" s="21">
        <v>42369</v>
      </c>
      <c r="K119" s="16">
        <v>250</v>
      </c>
      <c r="L119" s="16">
        <v>250</v>
      </c>
      <c r="M119" s="30"/>
    </row>
    <row r="120" spans="1:13" ht="25.5" x14ac:dyDescent="0.25">
      <c r="A120" s="15">
        <v>2015</v>
      </c>
      <c r="B120" s="15" t="s">
        <v>632</v>
      </c>
      <c r="C120" s="14" t="s">
        <v>633</v>
      </c>
      <c r="D120" s="14" t="s">
        <v>73</v>
      </c>
      <c r="E120" s="24" t="s">
        <v>1068</v>
      </c>
      <c r="F120" s="15" t="s">
        <v>1069</v>
      </c>
      <c r="G120" s="14" t="s">
        <v>1068</v>
      </c>
      <c r="H120" s="15" t="s">
        <v>1069</v>
      </c>
      <c r="I120" s="21">
        <v>42096</v>
      </c>
      <c r="J120" s="21">
        <v>42369</v>
      </c>
      <c r="K120" s="16">
        <f>3800+3000+2400</f>
        <v>9200</v>
      </c>
      <c r="L120" s="16">
        <v>2603</v>
      </c>
      <c r="M120" s="30"/>
    </row>
    <row r="121" spans="1:13" ht="25.5" x14ac:dyDescent="0.25">
      <c r="A121" s="15">
        <v>2015</v>
      </c>
      <c r="B121" s="15" t="s">
        <v>630</v>
      </c>
      <c r="C121" s="14" t="s">
        <v>631</v>
      </c>
      <c r="D121" s="14" t="s">
        <v>73</v>
      </c>
      <c r="E121" s="24" t="s">
        <v>1066</v>
      </c>
      <c r="F121" s="15" t="s">
        <v>1067</v>
      </c>
      <c r="G121" s="14" t="s">
        <v>1066</v>
      </c>
      <c r="H121" s="15" t="s">
        <v>1067</v>
      </c>
      <c r="I121" s="21">
        <v>42096</v>
      </c>
      <c r="J121" s="21">
        <v>42155</v>
      </c>
      <c r="K121" s="16">
        <v>888</v>
      </c>
      <c r="L121" s="16">
        <v>888</v>
      </c>
      <c r="M121" s="30"/>
    </row>
    <row r="122" spans="1:13" ht="25.5" x14ac:dyDescent="0.25">
      <c r="A122" s="15">
        <v>2015</v>
      </c>
      <c r="B122" s="15" t="s">
        <v>628</v>
      </c>
      <c r="C122" s="14" t="s">
        <v>629</v>
      </c>
      <c r="D122" s="14" t="s">
        <v>73</v>
      </c>
      <c r="E122" s="24" t="s">
        <v>1064</v>
      </c>
      <c r="F122" s="15" t="s">
        <v>1065</v>
      </c>
      <c r="G122" s="14" t="s">
        <v>1064</v>
      </c>
      <c r="H122" s="15" t="s">
        <v>1065</v>
      </c>
      <c r="I122" s="21">
        <v>42095</v>
      </c>
      <c r="J122" s="21">
        <v>42510</v>
      </c>
      <c r="K122" s="16">
        <v>35000</v>
      </c>
      <c r="L122" s="16"/>
      <c r="M122" s="30"/>
    </row>
    <row r="123" spans="1:13" ht="25.5" x14ac:dyDescent="0.25">
      <c r="A123" s="15">
        <v>2015</v>
      </c>
      <c r="B123" s="15" t="s">
        <v>626</v>
      </c>
      <c r="C123" s="14" t="s">
        <v>627</v>
      </c>
      <c r="D123" s="14" t="s">
        <v>73</v>
      </c>
      <c r="E123" s="24" t="s">
        <v>1062</v>
      </c>
      <c r="F123" s="15" t="s">
        <v>1063</v>
      </c>
      <c r="G123" s="14" t="s">
        <v>1062</v>
      </c>
      <c r="H123" s="15" t="s">
        <v>1063</v>
      </c>
      <c r="I123" s="21">
        <v>42005</v>
      </c>
      <c r="J123" s="21">
        <v>42369</v>
      </c>
      <c r="K123" s="16">
        <v>2100</v>
      </c>
      <c r="L123" s="16">
        <v>2100</v>
      </c>
      <c r="M123" s="30"/>
    </row>
    <row r="124" spans="1:13" ht="25.5" x14ac:dyDescent="0.25">
      <c r="A124" s="15">
        <v>2015</v>
      </c>
      <c r="B124" s="15" t="s">
        <v>624</v>
      </c>
      <c r="C124" s="14" t="s">
        <v>625</v>
      </c>
      <c r="D124" s="14" t="s">
        <v>73</v>
      </c>
      <c r="E124" s="24" t="s">
        <v>1060</v>
      </c>
      <c r="F124" s="15" t="s">
        <v>1061</v>
      </c>
      <c r="G124" s="14" t="s">
        <v>1060</v>
      </c>
      <c r="H124" s="15" t="s">
        <v>1061</v>
      </c>
      <c r="I124" s="21">
        <v>42005</v>
      </c>
      <c r="J124" s="21">
        <v>42369</v>
      </c>
      <c r="K124" s="16">
        <v>200</v>
      </c>
      <c r="L124" s="16">
        <v>132.63</v>
      </c>
      <c r="M124" s="30"/>
    </row>
    <row r="125" spans="1:13" ht="25.5" x14ac:dyDescent="0.25">
      <c r="A125" s="15">
        <v>2015</v>
      </c>
      <c r="B125" s="15" t="s">
        <v>622</v>
      </c>
      <c r="C125" s="14" t="s">
        <v>623</v>
      </c>
      <c r="D125" s="14" t="s">
        <v>73</v>
      </c>
      <c r="E125" s="24" t="s">
        <v>1059</v>
      </c>
      <c r="F125" s="15" t="s">
        <v>940</v>
      </c>
      <c r="G125" s="14" t="s">
        <v>1059</v>
      </c>
      <c r="H125" s="15" t="s">
        <v>940</v>
      </c>
      <c r="I125" s="21">
        <v>42005</v>
      </c>
      <c r="J125" s="21">
        <v>42369</v>
      </c>
      <c r="K125" s="16">
        <v>17136</v>
      </c>
      <c r="L125" s="16">
        <v>2137.61</v>
      </c>
      <c r="M125" s="30"/>
    </row>
    <row r="126" spans="1:13" ht="25.5" x14ac:dyDescent="0.25">
      <c r="A126" s="15">
        <v>2015</v>
      </c>
      <c r="B126" s="15" t="s">
        <v>620</v>
      </c>
      <c r="C126" s="14" t="s">
        <v>621</v>
      </c>
      <c r="D126" s="14" t="s">
        <v>73</v>
      </c>
      <c r="E126" s="24" t="s">
        <v>1057</v>
      </c>
      <c r="F126" s="15" t="s">
        <v>1058</v>
      </c>
      <c r="G126" s="14" t="s">
        <v>1057</v>
      </c>
      <c r="H126" s="15" t="s">
        <v>1058</v>
      </c>
      <c r="I126" s="21">
        <v>41365</v>
      </c>
      <c r="J126" s="21">
        <v>43100</v>
      </c>
      <c r="K126" s="16">
        <v>9000</v>
      </c>
      <c r="L126" s="16">
        <v>1400</v>
      </c>
      <c r="M126" s="30"/>
    </row>
    <row r="127" spans="1:13" ht="25.5" x14ac:dyDescent="0.25">
      <c r="A127" s="15">
        <v>2015</v>
      </c>
      <c r="B127" s="15" t="s">
        <v>618</v>
      </c>
      <c r="C127" s="14" t="s">
        <v>619</v>
      </c>
      <c r="D127" s="14" t="s">
        <v>73</v>
      </c>
      <c r="E127" s="24" t="s">
        <v>1055</v>
      </c>
      <c r="F127" s="15" t="s">
        <v>1056</v>
      </c>
      <c r="G127" s="14" t="s">
        <v>1055</v>
      </c>
      <c r="H127" s="15" t="s">
        <v>1056</v>
      </c>
      <c r="I127" s="21">
        <v>42089</v>
      </c>
      <c r="J127" s="21">
        <v>42886</v>
      </c>
      <c r="K127" s="16">
        <v>30000</v>
      </c>
      <c r="L127" s="16">
        <v>4330.5</v>
      </c>
      <c r="M127" s="30"/>
    </row>
    <row r="128" spans="1:13" ht="25.5" x14ac:dyDescent="0.25">
      <c r="A128" s="15">
        <v>2015</v>
      </c>
      <c r="B128" s="15" t="s">
        <v>616</v>
      </c>
      <c r="C128" s="14" t="s">
        <v>617</v>
      </c>
      <c r="D128" s="14" t="s">
        <v>73</v>
      </c>
      <c r="E128" s="24" t="s">
        <v>1051</v>
      </c>
      <c r="F128" s="15" t="s">
        <v>1052</v>
      </c>
      <c r="G128" s="14" t="s">
        <v>1051</v>
      </c>
      <c r="H128" s="15" t="s">
        <v>1052</v>
      </c>
      <c r="I128" s="21">
        <v>42005</v>
      </c>
      <c r="J128" s="21">
        <v>42369</v>
      </c>
      <c r="K128" s="16">
        <f>1538+89</f>
        <v>1627</v>
      </c>
      <c r="L128" s="16">
        <v>1538</v>
      </c>
      <c r="M128" s="30"/>
    </row>
    <row r="129" spans="1:13" ht="25.5" x14ac:dyDescent="0.25">
      <c r="A129" s="15">
        <v>2015</v>
      </c>
      <c r="B129" s="15" t="s">
        <v>615</v>
      </c>
      <c r="C129" s="14" t="s">
        <v>482</v>
      </c>
      <c r="D129" s="14" t="s">
        <v>77</v>
      </c>
      <c r="E129" s="24" t="s">
        <v>998</v>
      </c>
      <c r="F129" s="15" t="s">
        <v>942</v>
      </c>
      <c r="G129" s="14" t="s">
        <v>998</v>
      </c>
      <c r="H129" s="15" t="s">
        <v>942</v>
      </c>
      <c r="I129" s="21">
        <v>42005</v>
      </c>
      <c r="J129" s="21">
        <v>42094</v>
      </c>
      <c r="K129" s="16">
        <v>70000</v>
      </c>
      <c r="L129" s="16">
        <v>69901.75</v>
      </c>
      <c r="M129" s="30"/>
    </row>
    <row r="130" spans="1:13" ht="25.5" x14ac:dyDescent="0.25">
      <c r="A130" s="15">
        <v>2015</v>
      </c>
      <c r="B130" s="15" t="s">
        <v>613</v>
      </c>
      <c r="C130" s="14" t="s">
        <v>614</v>
      </c>
      <c r="D130" s="14" t="s">
        <v>73</v>
      </c>
      <c r="E130" s="24" t="s">
        <v>1053</v>
      </c>
      <c r="F130" s="15" t="s">
        <v>1054</v>
      </c>
      <c r="G130" s="14" t="s">
        <v>1053</v>
      </c>
      <c r="H130" s="15" t="s">
        <v>1054</v>
      </c>
      <c r="I130" s="21">
        <v>42005</v>
      </c>
      <c r="J130" s="21">
        <v>42369</v>
      </c>
      <c r="K130" s="16">
        <v>6500</v>
      </c>
      <c r="L130" s="16">
        <v>6500</v>
      </c>
      <c r="M130" s="30"/>
    </row>
    <row r="131" spans="1:13" ht="25.5" x14ac:dyDescent="0.25">
      <c r="A131" s="15">
        <v>2015</v>
      </c>
      <c r="B131" s="15" t="s">
        <v>612</v>
      </c>
      <c r="C131" s="14" t="s">
        <v>292</v>
      </c>
      <c r="D131" s="14" t="s">
        <v>73</v>
      </c>
      <c r="E131" s="24" t="s">
        <v>1051</v>
      </c>
      <c r="F131" s="15" t="s">
        <v>1052</v>
      </c>
      <c r="G131" s="14" t="s">
        <v>1051</v>
      </c>
      <c r="H131" s="15" t="s">
        <v>1052</v>
      </c>
      <c r="I131" s="21">
        <v>42005</v>
      </c>
      <c r="J131" s="21">
        <v>42369</v>
      </c>
      <c r="K131" s="16">
        <f>9000+1468</f>
        <v>10468</v>
      </c>
      <c r="L131" s="16">
        <v>5287</v>
      </c>
      <c r="M131" s="30"/>
    </row>
    <row r="132" spans="1:13" ht="25.5" x14ac:dyDescent="0.25">
      <c r="A132" s="15">
        <v>2015</v>
      </c>
      <c r="B132" s="15" t="s">
        <v>611</v>
      </c>
      <c r="C132" s="14" t="s">
        <v>190</v>
      </c>
      <c r="D132" s="14" t="s">
        <v>73</v>
      </c>
      <c r="E132" s="24" t="s">
        <v>1049</v>
      </c>
      <c r="F132" s="15" t="s">
        <v>1050</v>
      </c>
      <c r="G132" s="14" t="s">
        <v>1049</v>
      </c>
      <c r="H132" s="15" t="s">
        <v>1050</v>
      </c>
      <c r="I132" s="21">
        <v>42005</v>
      </c>
      <c r="J132" s="21">
        <v>42369</v>
      </c>
      <c r="K132" s="16">
        <v>1537.78</v>
      </c>
      <c r="L132" s="16">
        <v>1537.78</v>
      </c>
      <c r="M132" s="30"/>
    </row>
    <row r="133" spans="1:13" ht="25.5" x14ac:dyDescent="0.25">
      <c r="A133" s="15">
        <v>2015</v>
      </c>
      <c r="B133" s="15" t="s">
        <v>610</v>
      </c>
      <c r="C133" s="14" t="s">
        <v>293</v>
      </c>
      <c r="D133" s="14" t="s">
        <v>73</v>
      </c>
      <c r="E133" s="24" t="s">
        <v>1047</v>
      </c>
      <c r="F133" s="15" t="s">
        <v>1048</v>
      </c>
      <c r="G133" s="14" t="s">
        <v>1047</v>
      </c>
      <c r="H133" s="15" t="s">
        <v>1048</v>
      </c>
      <c r="I133" s="21">
        <v>42005</v>
      </c>
      <c r="J133" s="21">
        <v>42369</v>
      </c>
      <c r="K133" s="16">
        <v>3000</v>
      </c>
      <c r="L133" s="16"/>
      <c r="M133" s="30"/>
    </row>
    <row r="134" spans="1:13" ht="25.5" x14ac:dyDescent="0.25">
      <c r="A134" s="15">
        <v>2015</v>
      </c>
      <c r="B134" s="15" t="s">
        <v>608</v>
      </c>
      <c r="C134" s="14" t="s">
        <v>609</v>
      </c>
      <c r="D134" s="14" t="s">
        <v>73</v>
      </c>
      <c r="E134" s="24" t="s">
        <v>1045</v>
      </c>
      <c r="F134" s="15" t="s">
        <v>1046</v>
      </c>
      <c r="G134" s="14" t="s">
        <v>1045</v>
      </c>
      <c r="H134" s="15" t="s">
        <v>1046</v>
      </c>
      <c r="I134" s="21">
        <v>42005</v>
      </c>
      <c r="J134" s="21">
        <v>42369</v>
      </c>
      <c r="K134" s="16">
        <v>6000</v>
      </c>
      <c r="L134" s="16">
        <v>4734.7700000000004</v>
      </c>
      <c r="M134" s="30"/>
    </row>
    <row r="135" spans="1:13" ht="25.5" x14ac:dyDescent="0.25">
      <c r="A135" s="15">
        <v>2015</v>
      </c>
      <c r="B135" s="15" t="s">
        <v>607</v>
      </c>
      <c r="C135" s="14" t="s">
        <v>195</v>
      </c>
      <c r="D135" s="14" t="s">
        <v>73</v>
      </c>
      <c r="E135" s="24" t="s">
        <v>1043</v>
      </c>
      <c r="F135" s="15" t="s">
        <v>1044</v>
      </c>
      <c r="G135" s="14" t="s">
        <v>1043</v>
      </c>
      <c r="H135" s="15" t="s">
        <v>1044</v>
      </c>
      <c r="I135" s="21">
        <v>42005</v>
      </c>
      <c r="J135" s="21">
        <v>42369</v>
      </c>
      <c r="K135" s="16">
        <f>1450+960+1000</f>
        <v>3410</v>
      </c>
      <c r="L135" s="16">
        <v>1394</v>
      </c>
      <c r="M135" s="30"/>
    </row>
    <row r="136" spans="1:13" ht="25.5" x14ac:dyDescent="0.25">
      <c r="A136" s="15">
        <v>2015</v>
      </c>
      <c r="B136" s="15" t="s">
        <v>605</v>
      </c>
      <c r="C136" s="14" t="s">
        <v>606</v>
      </c>
      <c r="D136" s="14" t="s">
        <v>73</v>
      </c>
      <c r="E136" s="24" t="s">
        <v>1041</v>
      </c>
      <c r="F136" s="15" t="s">
        <v>1042</v>
      </c>
      <c r="G136" s="14" t="s">
        <v>1041</v>
      </c>
      <c r="H136" s="15" t="s">
        <v>1042</v>
      </c>
      <c r="I136" s="21">
        <v>42005</v>
      </c>
      <c r="J136" s="21">
        <v>42369</v>
      </c>
      <c r="K136" s="16">
        <f>370+214</f>
        <v>584</v>
      </c>
      <c r="L136" s="16">
        <v>367.24</v>
      </c>
      <c r="M136" s="30"/>
    </row>
    <row r="137" spans="1:13" ht="25.5" x14ac:dyDescent="0.25">
      <c r="A137" s="15">
        <v>2015</v>
      </c>
      <c r="B137" s="15" t="s">
        <v>603</v>
      </c>
      <c r="C137" s="14" t="s">
        <v>604</v>
      </c>
      <c r="D137" s="14" t="s">
        <v>73</v>
      </c>
      <c r="E137" s="24" t="s">
        <v>1039</v>
      </c>
      <c r="F137" s="15" t="s">
        <v>1040</v>
      </c>
      <c r="G137" s="14" t="s">
        <v>1039</v>
      </c>
      <c r="H137" s="15" t="s">
        <v>1040</v>
      </c>
      <c r="I137" s="21">
        <v>42005</v>
      </c>
      <c r="J137" s="21">
        <v>42369</v>
      </c>
      <c r="K137" s="16">
        <v>39000</v>
      </c>
      <c r="L137" s="16">
        <v>18031.830000000002</v>
      </c>
      <c r="M137" s="30"/>
    </row>
    <row r="138" spans="1:13" ht="25.5" x14ac:dyDescent="0.25">
      <c r="A138" s="15">
        <v>2015</v>
      </c>
      <c r="B138" s="15" t="s">
        <v>601</v>
      </c>
      <c r="C138" s="14" t="s">
        <v>602</v>
      </c>
      <c r="D138" s="14" t="s">
        <v>73</v>
      </c>
      <c r="E138" s="24" t="s">
        <v>1037</v>
      </c>
      <c r="F138" s="15" t="s">
        <v>1038</v>
      </c>
      <c r="G138" s="14" t="s">
        <v>1037</v>
      </c>
      <c r="H138" s="15" t="s">
        <v>1038</v>
      </c>
      <c r="I138" s="21">
        <v>42086</v>
      </c>
      <c r="J138" s="21">
        <v>42369</v>
      </c>
      <c r="K138" s="16">
        <v>4000</v>
      </c>
      <c r="L138" s="16"/>
      <c r="M138" s="30"/>
    </row>
    <row r="139" spans="1:13" ht="25.5" x14ac:dyDescent="0.25">
      <c r="A139" s="15">
        <v>2015</v>
      </c>
      <c r="B139" s="15" t="s">
        <v>599</v>
      </c>
      <c r="C139" s="14" t="s">
        <v>600</v>
      </c>
      <c r="D139" s="14" t="s">
        <v>73</v>
      </c>
      <c r="E139" s="24" t="s">
        <v>1035</v>
      </c>
      <c r="F139" s="15" t="s">
        <v>1036</v>
      </c>
      <c r="G139" s="14" t="s">
        <v>1035</v>
      </c>
      <c r="H139" s="15" t="s">
        <v>1036</v>
      </c>
      <c r="I139" s="21">
        <v>42086</v>
      </c>
      <c r="J139" s="21">
        <v>42094</v>
      </c>
      <c r="K139" s="16">
        <v>432.18</v>
      </c>
      <c r="L139" s="16">
        <v>259.92</v>
      </c>
      <c r="M139" s="30"/>
    </row>
    <row r="140" spans="1:13" ht="25.5" x14ac:dyDescent="0.25">
      <c r="A140" s="15">
        <v>2015</v>
      </c>
      <c r="B140" s="15" t="s">
        <v>597</v>
      </c>
      <c r="C140" s="14" t="s">
        <v>598</v>
      </c>
      <c r="D140" s="14" t="s">
        <v>73</v>
      </c>
      <c r="E140" s="24" t="s">
        <v>1033</v>
      </c>
      <c r="F140" s="15" t="s">
        <v>1034</v>
      </c>
      <c r="G140" s="14" t="s">
        <v>1033</v>
      </c>
      <c r="H140" s="15" t="s">
        <v>1034</v>
      </c>
      <c r="I140" s="21">
        <v>42095</v>
      </c>
      <c r="J140" s="21">
        <v>42155</v>
      </c>
      <c r="K140" s="16">
        <v>10000</v>
      </c>
      <c r="L140" s="16">
        <v>2431</v>
      </c>
      <c r="M140" s="30"/>
    </row>
    <row r="141" spans="1:13" ht="25.5" x14ac:dyDescent="0.25">
      <c r="A141" s="15">
        <v>2015</v>
      </c>
      <c r="B141" s="15" t="s">
        <v>595</v>
      </c>
      <c r="C141" s="14" t="s">
        <v>596</v>
      </c>
      <c r="D141" s="14" t="s">
        <v>73</v>
      </c>
      <c r="E141" s="24" t="s">
        <v>1031</v>
      </c>
      <c r="F141" s="15" t="s">
        <v>1032</v>
      </c>
      <c r="G141" s="14" t="s">
        <v>1031</v>
      </c>
      <c r="H141" s="15" t="s">
        <v>1032</v>
      </c>
      <c r="I141" s="21">
        <v>42005</v>
      </c>
      <c r="J141" s="21">
        <v>42369</v>
      </c>
      <c r="K141" s="16">
        <v>2000</v>
      </c>
      <c r="L141" s="16"/>
      <c r="M141" s="30"/>
    </row>
    <row r="142" spans="1:13" ht="25.5" x14ac:dyDescent="0.25">
      <c r="A142" s="15">
        <v>2015</v>
      </c>
      <c r="B142" s="15" t="s">
        <v>593</v>
      </c>
      <c r="C142" s="14" t="s">
        <v>594</v>
      </c>
      <c r="D142" s="14" t="s">
        <v>73</v>
      </c>
      <c r="E142" s="24" t="s">
        <v>891</v>
      </c>
      <c r="F142" s="15" t="s">
        <v>892</v>
      </c>
      <c r="G142" s="14" t="s">
        <v>891</v>
      </c>
      <c r="H142" s="15" t="s">
        <v>892</v>
      </c>
      <c r="I142" s="21">
        <v>42064</v>
      </c>
      <c r="J142" s="21">
        <v>42369</v>
      </c>
      <c r="K142" s="16">
        <f>8200+2750+14250+110+8753</f>
        <v>34063</v>
      </c>
      <c r="L142" s="16">
        <v>10940.22</v>
      </c>
      <c r="M142" s="30"/>
    </row>
    <row r="143" spans="1:13" ht="25.5" x14ac:dyDescent="0.25">
      <c r="A143" s="15">
        <v>2015</v>
      </c>
      <c r="B143" s="15" t="s">
        <v>591</v>
      </c>
      <c r="C143" s="14" t="s">
        <v>592</v>
      </c>
      <c r="D143" s="14" t="s">
        <v>73</v>
      </c>
      <c r="E143" s="24" t="s">
        <v>1029</v>
      </c>
      <c r="F143" s="15" t="s">
        <v>1030</v>
      </c>
      <c r="G143" s="14" t="s">
        <v>1029</v>
      </c>
      <c r="H143" s="15" t="s">
        <v>1030</v>
      </c>
      <c r="I143" s="21">
        <v>42073</v>
      </c>
      <c r="J143" s="21">
        <v>42093</v>
      </c>
      <c r="K143" s="16">
        <v>1142.1600000000001</v>
      </c>
      <c r="L143" s="16">
        <v>1142.1600000000001</v>
      </c>
      <c r="M143" s="30"/>
    </row>
    <row r="144" spans="1:13" ht="25.5" x14ac:dyDescent="0.25">
      <c r="A144" s="15">
        <v>2015</v>
      </c>
      <c r="B144" s="15" t="s">
        <v>589</v>
      </c>
      <c r="C144" s="14" t="s">
        <v>590</v>
      </c>
      <c r="D144" s="14" t="s">
        <v>73</v>
      </c>
      <c r="E144" s="24" t="s">
        <v>1027</v>
      </c>
      <c r="F144" s="15" t="s">
        <v>1028</v>
      </c>
      <c r="G144" s="14" t="s">
        <v>1027</v>
      </c>
      <c r="H144" s="15" t="s">
        <v>1028</v>
      </c>
      <c r="I144" s="21">
        <v>42005</v>
      </c>
      <c r="J144" s="21">
        <v>42369</v>
      </c>
      <c r="K144" s="16">
        <v>1800</v>
      </c>
      <c r="L144" s="16">
        <v>1800</v>
      </c>
      <c r="M144" s="30"/>
    </row>
    <row r="145" spans="1:13" ht="25.5" x14ac:dyDescent="0.25">
      <c r="A145" s="15">
        <v>2015</v>
      </c>
      <c r="B145" s="15" t="s">
        <v>587</v>
      </c>
      <c r="C145" s="14" t="s">
        <v>588</v>
      </c>
      <c r="D145" s="14" t="s">
        <v>73</v>
      </c>
      <c r="E145" s="24" t="s">
        <v>1025</v>
      </c>
      <c r="F145" s="15" t="s">
        <v>1026</v>
      </c>
      <c r="G145" s="14" t="s">
        <v>1025</v>
      </c>
      <c r="H145" s="15" t="s">
        <v>1026</v>
      </c>
      <c r="I145" s="21">
        <v>42005</v>
      </c>
      <c r="J145" s="21">
        <v>42369</v>
      </c>
      <c r="K145" s="16">
        <v>14000</v>
      </c>
      <c r="L145" s="16"/>
      <c r="M145" s="30"/>
    </row>
    <row r="146" spans="1:13" ht="25.5" x14ac:dyDescent="0.25">
      <c r="A146" s="15">
        <v>2015</v>
      </c>
      <c r="B146" s="15" t="s">
        <v>586</v>
      </c>
      <c r="C146" s="14" t="s">
        <v>19</v>
      </c>
      <c r="D146" s="14" t="s">
        <v>73</v>
      </c>
      <c r="E146" s="24" t="s">
        <v>1023</v>
      </c>
      <c r="F146" s="15" t="s">
        <v>1024</v>
      </c>
      <c r="G146" s="14" t="s">
        <v>1023</v>
      </c>
      <c r="H146" s="15" t="s">
        <v>1024</v>
      </c>
      <c r="I146" s="21">
        <v>42005</v>
      </c>
      <c r="J146" s="21">
        <v>42735</v>
      </c>
      <c r="K146" s="16">
        <v>20000</v>
      </c>
      <c r="L146" s="16">
        <v>6562</v>
      </c>
      <c r="M146" s="30"/>
    </row>
    <row r="147" spans="1:13" ht="25.5" x14ac:dyDescent="0.25">
      <c r="A147" s="15">
        <v>2015</v>
      </c>
      <c r="B147" s="15" t="s">
        <v>584</v>
      </c>
      <c r="C147" s="14" t="s">
        <v>585</v>
      </c>
      <c r="D147" s="14" t="s">
        <v>73</v>
      </c>
      <c r="E147" s="24" t="s">
        <v>1021</v>
      </c>
      <c r="F147" s="15" t="s">
        <v>1022</v>
      </c>
      <c r="G147" s="14" t="s">
        <v>1021</v>
      </c>
      <c r="H147" s="15" t="s">
        <v>1022</v>
      </c>
      <c r="I147" s="21">
        <v>42005</v>
      </c>
      <c r="J147" s="21">
        <v>42369</v>
      </c>
      <c r="K147" s="16">
        <v>10000</v>
      </c>
      <c r="L147" s="16"/>
      <c r="M147" s="30"/>
    </row>
    <row r="148" spans="1:13" ht="25.5" x14ac:dyDescent="0.25">
      <c r="A148" s="15">
        <v>2015</v>
      </c>
      <c r="B148" s="15" t="s">
        <v>582</v>
      </c>
      <c r="C148" s="14" t="s">
        <v>583</v>
      </c>
      <c r="D148" s="14" t="s">
        <v>73</v>
      </c>
      <c r="E148" s="24" t="s">
        <v>1019</v>
      </c>
      <c r="F148" s="15" t="s">
        <v>1020</v>
      </c>
      <c r="G148" s="14" t="s">
        <v>1019</v>
      </c>
      <c r="H148" s="15" t="s">
        <v>1020</v>
      </c>
      <c r="I148" s="21">
        <v>42095</v>
      </c>
      <c r="J148" s="21">
        <f>+I148+1095</f>
        <v>43190</v>
      </c>
      <c r="K148" s="16">
        <v>32000</v>
      </c>
      <c r="L148" s="16">
        <v>3912</v>
      </c>
      <c r="M148" s="30"/>
    </row>
    <row r="149" spans="1:13" ht="25.5" x14ac:dyDescent="0.25">
      <c r="A149" s="15">
        <v>2015</v>
      </c>
      <c r="B149" s="15" t="s">
        <v>580</v>
      </c>
      <c r="C149" s="14" t="s">
        <v>581</v>
      </c>
      <c r="D149" s="14" t="s">
        <v>73</v>
      </c>
      <c r="E149" s="24" t="s">
        <v>1017</v>
      </c>
      <c r="F149" s="15" t="s">
        <v>1018</v>
      </c>
      <c r="G149" s="14" t="s">
        <v>1017</v>
      </c>
      <c r="H149" s="15" t="s">
        <v>1018</v>
      </c>
      <c r="I149" s="21">
        <v>42005</v>
      </c>
      <c r="J149" s="21">
        <v>42551</v>
      </c>
      <c r="K149" s="16">
        <v>31625</v>
      </c>
      <c r="L149" s="16">
        <v>20636</v>
      </c>
      <c r="M149" s="30"/>
    </row>
    <row r="150" spans="1:13" ht="25.5" x14ac:dyDescent="0.25">
      <c r="A150" s="15">
        <v>2015</v>
      </c>
      <c r="B150" s="15" t="s">
        <v>578</v>
      </c>
      <c r="C150" s="14" t="s">
        <v>579</v>
      </c>
      <c r="D150" s="14" t="s">
        <v>73</v>
      </c>
      <c r="E150" s="24" t="s">
        <v>1015</v>
      </c>
      <c r="F150" s="15" t="s">
        <v>1016</v>
      </c>
      <c r="G150" s="14" t="s">
        <v>1015</v>
      </c>
      <c r="H150" s="15" t="s">
        <v>1016</v>
      </c>
      <c r="I150" s="21">
        <v>42005</v>
      </c>
      <c r="J150" s="21">
        <v>42063</v>
      </c>
      <c r="K150" s="16">
        <v>4969</v>
      </c>
      <c r="L150" s="16">
        <v>4968.24</v>
      </c>
      <c r="M150" s="30"/>
    </row>
    <row r="151" spans="1:13" ht="25.5" x14ac:dyDescent="0.25">
      <c r="A151" s="15">
        <v>2015</v>
      </c>
      <c r="B151" s="15" t="s">
        <v>576</v>
      </c>
      <c r="C151" s="14" t="s">
        <v>577</v>
      </c>
      <c r="D151" s="14" t="s">
        <v>73</v>
      </c>
      <c r="E151" s="24" t="s">
        <v>1013</v>
      </c>
      <c r="F151" s="15" t="s">
        <v>1014</v>
      </c>
      <c r="G151" s="14" t="s">
        <v>1013</v>
      </c>
      <c r="H151" s="15" t="s">
        <v>1014</v>
      </c>
      <c r="I151" s="21">
        <v>42005</v>
      </c>
      <c r="J151" s="21">
        <v>42369</v>
      </c>
      <c r="K151" s="16">
        <v>3091</v>
      </c>
      <c r="L151" s="16">
        <v>3091</v>
      </c>
      <c r="M151" s="30"/>
    </row>
    <row r="152" spans="1:13" ht="25.5" x14ac:dyDescent="0.25">
      <c r="A152" s="15">
        <v>2015</v>
      </c>
      <c r="B152" s="15" t="s">
        <v>575</v>
      </c>
      <c r="C152" s="14" t="s">
        <v>209</v>
      </c>
      <c r="D152" s="14" t="s">
        <v>73</v>
      </c>
      <c r="E152" s="24" t="s">
        <v>1011</v>
      </c>
      <c r="F152" s="15" t="s">
        <v>1012</v>
      </c>
      <c r="G152" s="14" t="s">
        <v>1011</v>
      </c>
      <c r="H152" s="15" t="s">
        <v>1012</v>
      </c>
      <c r="I152" s="21">
        <v>42005</v>
      </c>
      <c r="J152" s="21">
        <v>42369</v>
      </c>
      <c r="K152" s="16">
        <v>2500</v>
      </c>
      <c r="L152" s="16"/>
      <c r="M152" s="30"/>
    </row>
    <row r="153" spans="1:13" ht="25.5" x14ac:dyDescent="0.25">
      <c r="A153" s="15">
        <v>2015</v>
      </c>
      <c r="B153" s="15" t="s">
        <v>573</v>
      </c>
      <c r="C153" s="14" t="s">
        <v>574</v>
      </c>
      <c r="D153" s="14" t="s">
        <v>73</v>
      </c>
      <c r="E153" s="24" t="s">
        <v>1009</v>
      </c>
      <c r="F153" s="15" t="s">
        <v>1010</v>
      </c>
      <c r="G153" s="14" t="s">
        <v>1009</v>
      </c>
      <c r="H153" s="15" t="s">
        <v>1010</v>
      </c>
      <c r="I153" s="21">
        <v>42036</v>
      </c>
      <c r="J153" s="21">
        <v>42369</v>
      </c>
      <c r="K153" s="16">
        <f>6000+5000</f>
        <v>11000</v>
      </c>
      <c r="L153" s="16">
        <v>4640</v>
      </c>
      <c r="M153" s="30"/>
    </row>
    <row r="154" spans="1:13" ht="25.5" x14ac:dyDescent="0.25">
      <c r="A154" s="15">
        <v>2015</v>
      </c>
      <c r="B154" s="15" t="s">
        <v>572</v>
      </c>
      <c r="C154" s="14" t="s">
        <v>235</v>
      </c>
      <c r="D154" s="14" t="s">
        <v>73</v>
      </c>
      <c r="E154" s="24" t="s">
        <v>1007</v>
      </c>
      <c r="F154" s="15" t="s">
        <v>1008</v>
      </c>
      <c r="G154" s="14" t="s">
        <v>1007</v>
      </c>
      <c r="H154" s="15" t="s">
        <v>1008</v>
      </c>
      <c r="I154" s="21">
        <v>42036</v>
      </c>
      <c r="J154" s="21">
        <v>42369</v>
      </c>
      <c r="K154" s="16">
        <f>5700+1500+7672+3901.65+553.5+1130.95+975.45</f>
        <v>21433.550000000003</v>
      </c>
      <c r="L154" s="16">
        <v>18773.650000000001</v>
      </c>
      <c r="M154" s="30"/>
    </row>
    <row r="155" spans="1:13" ht="25.5" x14ac:dyDescent="0.25">
      <c r="A155" s="15">
        <v>2015</v>
      </c>
      <c r="B155" s="15" t="s">
        <v>570</v>
      </c>
      <c r="C155" s="14" t="s">
        <v>571</v>
      </c>
      <c r="D155" s="14" t="s">
        <v>73</v>
      </c>
      <c r="E155" s="24" t="s">
        <v>1005</v>
      </c>
      <c r="F155" s="15" t="s">
        <v>1006</v>
      </c>
      <c r="G155" s="14" t="s">
        <v>1005</v>
      </c>
      <c r="H155" s="15" t="s">
        <v>1006</v>
      </c>
      <c r="I155" s="21">
        <v>42036</v>
      </c>
      <c r="J155" s="21">
        <v>42369</v>
      </c>
      <c r="K155" s="16">
        <f>1116+392+400.75+452+410+20.25</f>
        <v>2791</v>
      </c>
      <c r="L155" s="16">
        <v>1576.75</v>
      </c>
      <c r="M155" s="30"/>
    </row>
    <row r="156" spans="1:13" ht="25.5" x14ac:dyDescent="0.25">
      <c r="A156" s="15">
        <v>2015</v>
      </c>
      <c r="B156" s="15" t="s">
        <v>568</v>
      </c>
      <c r="C156" s="14" t="s">
        <v>569</v>
      </c>
      <c r="D156" s="14" t="s">
        <v>73</v>
      </c>
      <c r="E156" s="24" t="s">
        <v>1003</v>
      </c>
      <c r="F156" s="15" t="s">
        <v>1004</v>
      </c>
      <c r="G156" s="14" t="s">
        <v>1003</v>
      </c>
      <c r="H156" s="15" t="s">
        <v>1004</v>
      </c>
      <c r="I156" s="21">
        <v>42036</v>
      </c>
      <c r="J156" s="21">
        <v>42369</v>
      </c>
      <c r="K156" s="16">
        <v>490</v>
      </c>
      <c r="L156" s="16">
        <v>490</v>
      </c>
      <c r="M156" s="30"/>
    </row>
    <row r="157" spans="1:13" ht="25.5" x14ac:dyDescent="0.25">
      <c r="A157" s="15">
        <v>2015</v>
      </c>
      <c r="B157" s="15" t="s">
        <v>566</v>
      </c>
      <c r="C157" s="14" t="s">
        <v>567</v>
      </c>
      <c r="D157" s="14" t="s">
        <v>73</v>
      </c>
      <c r="E157" s="24" t="s">
        <v>1001</v>
      </c>
      <c r="F157" s="15" t="s">
        <v>1002</v>
      </c>
      <c r="G157" s="14" t="s">
        <v>1001</v>
      </c>
      <c r="H157" s="15" t="s">
        <v>1002</v>
      </c>
      <c r="I157" s="21">
        <v>42036</v>
      </c>
      <c r="J157" s="21">
        <v>42369</v>
      </c>
      <c r="K157" s="16">
        <f>3515+2300</f>
        <v>5815</v>
      </c>
      <c r="L157" s="16">
        <v>1979.73</v>
      </c>
      <c r="M157" s="30"/>
    </row>
    <row r="158" spans="1:13" ht="25.5" x14ac:dyDescent="0.25">
      <c r="A158" s="15">
        <v>2015</v>
      </c>
      <c r="B158" s="15" t="s">
        <v>564</v>
      </c>
      <c r="C158" s="14" t="s">
        <v>565</v>
      </c>
      <c r="D158" s="14" t="s">
        <v>73</v>
      </c>
      <c r="E158" s="24" t="s">
        <v>980</v>
      </c>
      <c r="F158" s="15" t="s">
        <v>981</v>
      </c>
      <c r="G158" s="14" t="s">
        <v>980</v>
      </c>
      <c r="H158" s="15" t="s">
        <v>981</v>
      </c>
      <c r="I158" s="21">
        <v>42005</v>
      </c>
      <c r="J158" s="21">
        <v>42369</v>
      </c>
      <c r="K158" s="16">
        <v>1200</v>
      </c>
      <c r="L158" s="16">
        <v>460</v>
      </c>
      <c r="M158" s="30"/>
    </row>
    <row r="159" spans="1:13" ht="25.5" x14ac:dyDescent="0.25">
      <c r="A159" s="15">
        <v>2015</v>
      </c>
      <c r="B159" s="15" t="s">
        <v>562</v>
      </c>
      <c r="C159" s="14" t="s">
        <v>563</v>
      </c>
      <c r="D159" s="14" t="s">
        <v>73</v>
      </c>
      <c r="E159" s="24" t="s">
        <v>899</v>
      </c>
      <c r="F159" s="15" t="s">
        <v>900</v>
      </c>
      <c r="G159" s="14" t="s">
        <v>899</v>
      </c>
      <c r="H159" s="15" t="s">
        <v>900</v>
      </c>
      <c r="I159" s="21">
        <v>42005</v>
      </c>
      <c r="J159" s="21">
        <v>42369</v>
      </c>
      <c r="K159" s="16">
        <f>900+1100+500</f>
        <v>2500</v>
      </c>
      <c r="L159" s="16"/>
      <c r="M159" s="30"/>
    </row>
    <row r="160" spans="1:13" ht="25.5" x14ac:dyDescent="0.25">
      <c r="A160" s="15">
        <v>2015</v>
      </c>
      <c r="B160" s="15" t="s">
        <v>560</v>
      </c>
      <c r="C160" s="14" t="s">
        <v>561</v>
      </c>
      <c r="D160" s="14" t="s">
        <v>73</v>
      </c>
      <c r="E160" s="24" t="s">
        <v>883</v>
      </c>
      <c r="F160" s="15" t="s">
        <v>884</v>
      </c>
      <c r="G160" s="14" t="s">
        <v>883</v>
      </c>
      <c r="H160" s="15" t="s">
        <v>884</v>
      </c>
      <c r="I160" s="21">
        <v>42005</v>
      </c>
      <c r="J160" s="21">
        <v>42369</v>
      </c>
      <c r="K160" s="16">
        <f>400+1000</f>
        <v>1400</v>
      </c>
      <c r="L160" s="16">
        <v>1274.8</v>
      </c>
      <c r="M160" s="30"/>
    </row>
    <row r="161" spans="1:13" ht="25.5" x14ac:dyDescent="0.25">
      <c r="A161" s="15">
        <v>2015</v>
      </c>
      <c r="B161" s="15" t="s">
        <v>558</v>
      </c>
      <c r="C161" s="14" t="s">
        <v>559</v>
      </c>
      <c r="D161" s="14" t="s">
        <v>73</v>
      </c>
      <c r="E161" s="24" t="s">
        <v>999</v>
      </c>
      <c r="F161" s="15" t="s">
        <v>1000</v>
      </c>
      <c r="G161" s="14" t="s">
        <v>999</v>
      </c>
      <c r="H161" s="15" t="s">
        <v>1000</v>
      </c>
      <c r="I161" s="21">
        <v>42005</v>
      </c>
      <c r="J161" s="21">
        <v>42369</v>
      </c>
      <c r="K161" s="16">
        <v>1500</v>
      </c>
      <c r="L161" s="16">
        <v>650.13</v>
      </c>
      <c r="M161" s="30"/>
    </row>
    <row r="162" spans="1:13" ht="25.5" x14ac:dyDescent="0.25">
      <c r="A162" s="15">
        <v>2015</v>
      </c>
      <c r="B162" s="15" t="s">
        <v>556</v>
      </c>
      <c r="C162" s="14" t="s">
        <v>557</v>
      </c>
      <c r="D162" s="14" t="s">
        <v>73</v>
      </c>
      <c r="E162" s="24" t="s">
        <v>998</v>
      </c>
      <c r="F162" s="15" t="s">
        <v>942</v>
      </c>
      <c r="G162" s="14" t="s">
        <v>998</v>
      </c>
      <c r="H162" s="15" t="s">
        <v>942</v>
      </c>
      <c r="I162" s="21">
        <v>42005</v>
      </c>
      <c r="J162" s="21">
        <v>42369</v>
      </c>
      <c r="K162" s="16">
        <v>24920</v>
      </c>
      <c r="L162" s="16">
        <v>3663.54</v>
      </c>
      <c r="M162" s="30"/>
    </row>
    <row r="163" spans="1:13" ht="25.5" x14ac:dyDescent="0.25">
      <c r="A163" s="15">
        <v>2015</v>
      </c>
      <c r="B163" s="15" t="s">
        <v>555</v>
      </c>
      <c r="C163" s="14" t="s">
        <v>175</v>
      </c>
      <c r="D163" s="14" t="s">
        <v>73</v>
      </c>
      <c r="E163" s="24" t="s">
        <v>996</v>
      </c>
      <c r="F163" s="15" t="s">
        <v>997</v>
      </c>
      <c r="G163" s="14" t="s">
        <v>996</v>
      </c>
      <c r="H163" s="15" t="s">
        <v>997</v>
      </c>
      <c r="I163" s="21">
        <v>42005</v>
      </c>
      <c r="J163" s="21">
        <v>42369</v>
      </c>
      <c r="K163" s="16">
        <f>350+1300</f>
        <v>1650</v>
      </c>
      <c r="L163" s="16">
        <v>616.16999999999996</v>
      </c>
      <c r="M163" s="30"/>
    </row>
    <row r="164" spans="1:13" ht="25.5" x14ac:dyDescent="0.25">
      <c r="A164" s="15">
        <v>2015</v>
      </c>
      <c r="B164" s="15" t="s">
        <v>554</v>
      </c>
      <c r="C164" s="14" t="s">
        <v>175</v>
      </c>
      <c r="D164" s="14" t="s">
        <v>73</v>
      </c>
      <c r="E164" s="24" t="s">
        <v>994</v>
      </c>
      <c r="F164" s="15" t="s">
        <v>995</v>
      </c>
      <c r="G164" s="14" t="s">
        <v>994</v>
      </c>
      <c r="H164" s="15" t="s">
        <v>995</v>
      </c>
      <c r="I164" s="21">
        <v>42005</v>
      </c>
      <c r="J164" s="21">
        <v>42369</v>
      </c>
      <c r="K164" s="16">
        <f>200+200+100</f>
        <v>500</v>
      </c>
      <c r="L164" s="16">
        <v>177.43</v>
      </c>
      <c r="M164" s="30"/>
    </row>
    <row r="165" spans="1:13" ht="25.5" x14ac:dyDescent="0.25">
      <c r="A165" s="15">
        <v>2015</v>
      </c>
      <c r="B165" s="15" t="s">
        <v>553</v>
      </c>
      <c r="C165" s="14" t="s">
        <v>175</v>
      </c>
      <c r="D165" s="14" t="s">
        <v>73</v>
      </c>
      <c r="E165" s="24" t="s">
        <v>992</v>
      </c>
      <c r="F165" s="15" t="s">
        <v>993</v>
      </c>
      <c r="G165" s="14" t="s">
        <v>992</v>
      </c>
      <c r="H165" s="15" t="s">
        <v>993</v>
      </c>
      <c r="I165" s="21">
        <v>42005</v>
      </c>
      <c r="J165" s="21">
        <v>42369</v>
      </c>
      <c r="K165" s="16">
        <v>250</v>
      </c>
      <c r="L165" s="16">
        <v>248.96</v>
      </c>
      <c r="M165" s="30"/>
    </row>
    <row r="166" spans="1:13" ht="25.5" x14ac:dyDescent="0.25">
      <c r="A166" s="15">
        <v>2015</v>
      </c>
      <c r="B166" s="15" t="s">
        <v>552</v>
      </c>
      <c r="C166" s="14" t="s">
        <v>296</v>
      </c>
      <c r="D166" s="14" t="s">
        <v>73</v>
      </c>
      <c r="E166" s="24" t="s">
        <v>990</v>
      </c>
      <c r="F166" s="15" t="s">
        <v>991</v>
      </c>
      <c r="G166" s="14" t="s">
        <v>990</v>
      </c>
      <c r="H166" s="15" t="s">
        <v>991</v>
      </c>
      <c r="I166" s="21">
        <v>42005</v>
      </c>
      <c r="J166" s="21">
        <v>42369</v>
      </c>
      <c r="K166" s="16">
        <f>300+400+30</f>
        <v>730</v>
      </c>
      <c r="L166" s="16">
        <v>652</v>
      </c>
      <c r="M166" s="30"/>
    </row>
    <row r="167" spans="1:13" ht="25.5" x14ac:dyDescent="0.25">
      <c r="A167" s="15">
        <v>2015</v>
      </c>
      <c r="B167" s="15" t="s">
        <v>551</v>
      </c>
      <c r="C167" s="14" t="s">
        <v>296</v>
      </c>
      <c r="D167" s="14" t="s">
        <v>73</v>
      </c>
      <c r="E167" s="24" t="s">
        <v>988</v>
      </c>
      <c r="F167" s="15" t="s">
        <v>989</v>
      </c>
      <c r="G167" s="14" t="s">
        <v>988</v>
      </c>
      <c r="H167" s="15" t="s">
        <v>989</v>
      </c>
      <c r="I167" s="21">
        <v>42005</v>
      </c>
      <c r="J167" s="21">
        <v>42369</v>
      </c>
      <c r="K167" s="16">
        <v>300</v>
      </c>
      <c r="L167" s="16">
        <v>251</v>
      </c>
      <c r="M167" s="30"/>
    </row>
    <row r="168" spans="1:13" ht="25.5" x14ac:dyDescent="0.25">
      <c r="A168" s="15">
        <v>2015</v>
      </c>
      <c r="B168" s="15" t="s">
        <v>550</v>
      </c>
      <c r="C168" s="14" t="s">
        <v>296</v>
      </c>
      <c r="D168" s="14" t="s">
        <v>73</v>
      </c>
      <c r="E168" s="24" t="s">
        <v>986</v>
      </c>
      <c r="F168" s="15" t="s">
        <v>987</v>
      </c>
      <c r="G168" s="14" t="s">
        <v>986</v>
      </c>
      <c r="H168" s="15" t="s">
        <v>987</v>
      </c>
      <c r="I168" s="21">
        <v>42005</v>
      </c>
      <c r="J168" s="21">
        <v>42369</v>
      </c>
      <c r="K168" s="16">
        <v>1800</v>
      </c>
      <c r="L168" s="16">
        <v>1144.01</v>
      </c>
      <c r="M168" s="30"/>
    </row>
    <row r="169" spans="1:13" ht="25.5" x14ac:dyDescent="0.25">
      <c r="A169" s="15">
        <v>2015</v>
      </c>
      <c r="B169" s="15" t="s">
        <v>548</v>
      </c>
      <c r="C169" s="14" t="s">
        <v>549</v>
      </c>
      <c r="D169" s="14" t="s">
        <v>73</v>
      </c>
      <c r="E169" s="24" t="s">
        <v>984</v>
      </c>
      <c r="F169" s="15" t="s">
        <v>985</v>
      </c>
      <c r="G169" s="14" t="s">
        <v>984</v>
      </c>
      <c r="H169" s="15" t="s">
        <v>985</v>
      </c>
      <c r="I169" s="21">
        <v>42005</v>
      </c>
      <c r="J169" s="21">
        <v>42369</v>
      </c>
      <c r="K169" s="16">
        <v>900</v>
      </c>
      <c r="L169" s="16"/>
      <c r="M169" s="30"/>
    </row>
    <row r="170" spans="1:13" ht="25.5" x14ac:dyDescent="0.25">
      <c r="A170" s="15">
        <v>2015</v>
      </c>
      <c r="B170" s="15" t="s">
        <v>546</v>
      </c>
      <c r="C170" s="14" t="s">
        <v>547</v>
      </c>
      <c r="D170" s="14" t="s">
        <v>73</v>
      </c>
      <c r="E170" s="24" t="s">
        <v>982</v>
      </c>
      <c r="F170" s="15" t="s">
        <v>983</v>
      </c>
      <c r="G170" s="14" t="s">
        <v>982</v>
      </c>
      <c r="H170" s="15" t="s">
        <v>983</v>
      </c>
      <c r="I170" s="21">
        <v>42047</v>
      </c>
      <c r="J170" s="21">
        <v>42216</v>
      </c>
      <c r="K170" s="16">
        <f>12480+500</f>
        <v>12980</v>
      </c>
      <c r="L170" s="16"/>
      <c r="M170" s="30"/>
    </row>
    <row r="171" spans="1:13" ht="25.5" x14ac:dyDescent="0.25">
      <c r="A171" s="15">
        <v>2015</v>
      </c>
      <c r="B171" s="15" t="s">
        <v>544</v>
      </c>
      <c r="C171" s="14" t="s">
        <v>545</v>
      </c>
      <c r="D171" s="14" t="s">
        <v>73</v>
      </c>
      <c r="E171" s="24" t="s">
        <v>980</v>
      </c>
      <c r="F171" s="15" t="s">
        <v>981</v>
      </c>
      <c r="G171" s="14" t="s">
        <v>980</v>
      </c>
      <c r="H171" s="15" t="s">
        <v>981</v>
      </c>
      <c r="I171" s="21">
        <v>42044</v>
      </c>
      <c r="J171" s="21">
        <v>42369</v>
      </c>
      <c r="K171" s="16">
        <v>21000</v>
      </c>
      <c r="L171" s="16">
        <v>12753</v>
      </c>
      <c r="M171" s="30"/>
    </row>
    <row r="172" spans="1:13" ht="25.5" x14ac:dyDescent="0.25">
      <c r="A172" s="15">
        <v>2015</v>
      </c>
      <c r="B172" s="15" t="s">
        <v>542</v>
      </c>
      <c r="C172" s="14" t="s">
        <v>543</v>
      </c>
      <c r="D172" s="14" t="s">
        <v>73</v>
      </c>
      <c r="E172" s="24" t="s">
        <v>956</v>
      </c>
      <c r="F172" s="15" t="s">
        <v>957</v>
      </c>
      <c r="G172" s="14" t="s">
        <v>956</v>
      </c>
      <c r="H172" s="15" t="s">
        <v>957</v>
      </c>
      <c r="I172" s="21">
        <v>42005</v>
      </c>
      <c r="J172" s="21">
        <v>42369</v>
      </c>
      <c r="K172" s="16">
        <f>10000+1800+1000+400+400+2500+525+1000+8000+1800+525</f>
        <v>27950</v>
      </c>
      <c r="L172" s="16">
        <v>15221</v>
      </c>
      <c r="M172" s="30"/>
    </row>
    <row r="173" spans="1:13" ht="25.5" x14ac:dyDescent="0.25">
      <c r="A173" s="15">
        <v>2015</v>
      </c>
      <c r="B173" s="15" t="s">
        <v>540</v>
      </c>
      <c r="C173" s="14" t="s">
        <v>541</v>
      </c>
      <c r="D173" s="14" t="s">
        <v>73</v>
      </c>
      <c r="E173" s="24" t="s">
        <v>978</v>
      </c>
      <c r="F173" s="15" t="s">
        <v>979</v>
      </c>
      <c r="G173" s="14" t="s">
        <v>978</v>
      </c>
      <c r="H173" s="15" t="s">
        <v>979</v>
      </c>
      <c r="I173" s="21">
        <v>42005</v>
      </c>
      <c r="J173" s="21">
        <v>42369</v>
      </c>
      <c r="K173" s="16">
        <f>2000+6650+5000+2500</f>
        <v>16150</v>
      </c>
      <c r="L173" s="16">
        <v>12730.43</v>
      </c>
      <c r="M173" s="30"/>
    </row>
    <row r="174" spans="1:13" ht="25.5" x14ac:dyDescent="0.25">
      <c r="A174" s="15">
        <v>2015</v>
      </c>
      <c r="B174" s="15" t="s">
        <v>538</v>
      </c>
      <c r="C174" s="14" t="s">
        <v>539</v>
      </c>
      <c r="D174" s="14" t="s">
        <v>73</v>
      </c>
      <c r="E174" s="24" t="s">
        <v>976</v>
      </c>
      <c r="F174" s="15" t="s">
        <v>977</v>
      </c>
      <c r="G174" s="14" t="s">
        <v>976</v>
      </c>
      <c r="H174" s="15" t="s">
        <v>977</v>
      </c>
      <c r="I174" s="21">
        <v>42005</v>
      </c>
      <c r="J174" s="21">
        <v>42369</v>
      </c>
      <c r="K174" s="16">
        <f>1000+2650+1000+500+1733</f>
        <v>6883</v>
      </c>
      <c r="L174" s="16">
        <v>2705</v>
      </c>
      <c r="M174" s="30"/>
    </row>
    <row r="175" spans="1:13" ht="25.5" x14ac:dyDescent="0.25">
      <c r="A175" s="15">
        <v>2015</v>
      </c>
      <c r="B175" s="15" t="s">
        <v>536</v>
      </c>
      <c r="C175" s="14" t="s">
        <v>537</v>
      </c>
      <c r="D175" s="14" t="s">
        <v>73</v>
      </c>
      <c r="E175" s="24" t="s">
        <v>974</v>
      </c>
      <c r="F175" s="15" t="s">
        <v>975</v>
      </c>
      <c r="G175" s="14" t="s">
        <v>974</v>
      </c>
      <c r="H175" s="15" t="s">
        <v>975</v>
      </c>
      <c r="I175" s="21">
        <v>42005</v>
      </c>
      <c r="J175" s="21">
        <v>42369</v>
      </c>
      <c r="K175" s="16">
        <f>500+250+500+300+3000</f>
        <v>4550</v>
      </c>
      <c r="L175" s="16">
        <v>2686</v>
      </c>
      <c r="M175" s="30"/>
    </row>
    <row r="176" spans="1:13" ht="25.5" x14ac:dyDescent="0.25">
      <c r="A176" s="15">
        <v>2015</v>
      </c>
      <c r="B176" s="15" t="s">
        <v>534</v>
      </c>
      <c r="C176" s="14" t="s">
        <v>535</v>
      </c>
      <c r="D176" s="14" t="s">
        <v>73</v>
      </c>
      <c r="E176" s="24" t="s">
        <v>913</v>
      </c>
      <c r="F176" s="15" t="s">
        <v>914</v>
      </c>
      <c r="G176" s="14" t="s">
        <v>913</v>
      </c>
      <c r="H176" s="15" t="s">
        <v>914</v>
      </c>
      <c r="I176" s="21">
        <v>42005</v>
      </c>
      <c r="J176" s="21">
        <v>42369</v>
      </c>
      <c r="K176" s="16">
        <f>4000+650+2570</f>
        <v>7220</v>
      </c>
      <c r="L176" s="16">
        <v>2997.86</v>
      </c>
      <c r="M176" s="30"/>
    </row>
    <row r="177" spans="1:13" ht="25.5" x14ac:dyDescent="0.25">
      <c r="A177" s="15">
        <v>2015</v>
      </c>
      <c r="B177" s="15" t="s">
        <v>532</v>
      </c>
      <c r="C177" s="14" t="s">
        <v>533</v>
      </c>
      <c r="D177" s="14" t="s">
        <v>73</v>
      </c>
      <c r="E177" s="24" t="s">
        <v>972</v>
      </c>
      <c r="F177" s="15" t="s">
        <v>973</v>
      </c>
      <c r="G177" s="14" t="s">
        <v>972</v>
      </c>
      <c r="H177" s="15" t="s">
        <v>973</v>
      </c>
      <c r="I177" s="21">
        <v>42005</v>
      </c>
      <c r="J177" s="21">
        <v>42369</v>
      </c>
      <c r="K177" s="16">
        <f>10200-4969</f>
        <v>5231</v>
      </c>
      <c r="L177" s="16">
        <v>1516.2</v>
      </c>
      <c r="M177" s="30"/>
    </row>
    <row r="178" spans="1:13" ht="25.5" x14ac:dyDescent="0.25">
      <c r="A178" s="15">
        <v>2015</v>
      </c>
      <c r="B178" s="15" t="s">
        <v>530</v>
      </c>
      <c r="C178" s="14" t="s">
        <v>531</v>
      </c>
      <c r="D178" s="14" t="s">
        <v>73</v>
      </c>
      <c r="E178" s="24" t="s">
        <v>970</v>
      </c>
      <c r="F178" s="15" t="s">
        <v>971</v>
      </c>
      <c r="G178" s="14" t="s">
        <v>970</v>
      </c>
      <c r="H178" s="15" t="s">
        <v>971</v>
      </c>
      <c r="I178" s="21">
        <v>42005</v>
      </c>
      <c r="J178" s="21">
        <v>42369</v>
      </c>
      <c r="K178" s="16">
        <f>2000-1200</f>
        <v>800</v>
      </c>
      <c r="L178" s="16">
        <v>800</v>
      </c>
      <c r="M178" s="30"/>
    </row>
    <row r="179" spans="1:13" ht="25.5" x14ac:dyDescent="0.25">
      <c r="A179" s="15">
        <v>2015</v>
      </c>
      <c r="B179" s="15" t="s">
        <v>529</v>
      </c>
      <c r="C179" s="14" t="s">
        <v>213</v>
      </c>
      <c r="D179" s="14" t="s">
        <v>73</v>
      </c>
      <c r="E179" s="24" t="s">
        <v>968</v>
      </c>
      <c r="F179" s="15" t="s">
        <v>969</v>
      </c>
      <c r="G179" s="14" t="s">
        <v>968</v>
      </c>
      <c r="H179" s="15" t="s">
        <v>969</v>
      </c>
      <c r="I179" s="21">
        <v>42005</v>
      </c>
      <c r="J179" s="21">
        <v>42369</v>
      </c>
      <c r="K179" s="16">
        <v>500</v>
      </c>
      <c r="L179" s="16">
        <v>278</v>
      </c>
      <c r="M179" s="30"/>
    </row>
    <row r="180" spans="1:13" ht="25.5" x14ac:dyDescent="0.25">
      <c r="A180" s="15">
        <v>2015</v>
      </c>
      <c r="B180" s="15" t="s">
        <v>528</v>
      </c>
      <c r="C180" s="14" t="s">
        <v>171</v>
      </c>
      <c r="D180" s="14" t="s">
        <v>73</v>
      </c>
      <c r="E180" s="24" t="s">
        <v>966</v>
      </c>
      <c r="F180" s="15" t="s">
        <v>967</v>
      </c>
      <c r="G180" s="14" t="s">
        <v>966</v>
      </c>
      <c r="H180" s="15" t="s">
        <v>967</v>
      </c>
      <c r="I180" s="21">
        <v>42005</v>
      </c>
      <c r="J180" s="21">
        <v>42369</v>
      </c>
      <c r="K180" s="16">
        <f>2000+4000</f>
        <v>6000</v>
      </c>
      <c r="L180" s="16">
        <v>3050.63</v>
      </c>
      <c r="M180" s="30"/>
    </row>
    <row r="181" spans="1:13" ht="25.5" x14ac:dyDescent="0.25">
      <c r="A181" s="15">
        <v>2015</v>
      </c>
      <c r="B181" s="15" t="s">
        <v>526</v>
      </c>
      <c r="C181" s="14" t="s">
        <v>527</v>
      </c>
      <c r="D181" s="14" t="s">
        <v>73</v>
      </c>
      <c r="E181" s="24" t="s">
        <v>964</v>
      </c>
      <c r="F181" s="15" t="s">
        <v>965</v>
      </c>
      <c r="G181" s="14" t="s">
        <v>964</v>
      </c>
      <c r="H181" s="15" t="s">
        <v>965</v>
      </c>
      <c r="I181" s="21">
        <v>42005</v>
      </c>
      <c r="J181" s="21">
        <v>42369</v>
      </c>
      <c r="K181" s="16">
        <v>720</v>
      </c>
      <c r="L181" s="16">
        <v>720</v>
      </c>
      <c r="M181" s="30"/>
    </row>
    <row r="182" spans="1:13" ht="25.5" x14ac:dyDescent="0.25">
      <c r="A182" s="15">
        <v>2015</v>
      </c>
      <c r="B182" s="15" t="s">
        <v>524</v>
      </c>
      <c r="C182" s="14" t="s">
        <v>525</v>
      </c>
      <c r="D182" s="14" t="s">
        <v>73</v>
      </c>
      <c r="E182" s="24" t="s">
        <v>962</v>
      </c>
      <c r="F182" s="15" t="s">
        <v>963</v>
      </c>
      <c r="G182" s="14" t="s">
        <v>962</v>
      </c>
      <c r="H182" s="15" t="s">
        <v>963</v>
      </c>
      <c r="I182" s="21">
        <v>42005</v>
      </c>
      <c r="J182" s="21">
        <v>42369</v>
      </c>
      <c r="K182" s="16">
        <v>300</v>
      </c>
      <c r="L182" s="16">
        <v>300</v>
      </c>
      <c r="M182" s="30"/>
    </row>
    <row r="183" spans="1:13" ht="25.5" x14ac:dyDescent="0.25">
      <c r="A183" s="15">
        <v>2015</v>
      </c>
      <c r="B183" s="15" t="s">
        <v>522</v>
      </c>
      <c r="C183" s="14" t="s">
        <v>523</v>
      </c>
      <c r="D183" s="14" t="s">
        <v>73</v>
      </c>
      <c r="E183" s="24" t="s">
        <v>960</v>
      </c>
      <c r="F183" s="15" t="s">
        <v>961</v>
      </c>
      <c r="G183" s="14" t="s">
        <v>960</v>
      </c>
      <c r="H183" s="15" t="s">
        <v>961</v>
      </c>
      <c r="I183" s="21">
        <v>42005</v>
      </c>
      <c r="J183" s="21">
        <v>42735</v>
      </c>
      <c r="K183" s="16">
        <v>7000</v>
      </c>
      <c r="L183" s="16">
        <v>3193.6</v>
      </c>
      <c r="M183" s="30"/>
    </row>
    <row r="184" spans="1:13" ht="25.5" x14ac:dyDescent="0.25">
      <c r="A184" s="15">
        <v>2015</v>
      </c>
      <c r="B184" s="15" t="s">
        <v>520</v>
      </c>
      <c r="C184" s="14" t="s">
        <v>521</v>
      </c>
      <c r="D184" s="14" t="s">
        <v>73</v>
      </c>
      <c r="E184" s="24" t="s">
        <v>958</v>
      </c>
      <c r="F184" s="15" t="s">
        <v>959</v>
      </c>
      <c r="G184" s="14" t="s">
        <v>958</v>
      </c>
      <c r="H184" s="15" t="s">
        <v>959</v>
      </c>
      <c r="I184" s="21">
        <v>42005</v>
      </c>
      <c r="J184" s="21">
        <v>42735</v>
      </c>
      <c r="K184" s="16">
        <v>18000</v>
      </c>
      <c r="L184" s="16">
        <v>1272.3499999999999</v>
      </c>
      <c r="M184" s="30"/>
    </row>
    <row r="185" spans="1:13" ht="25.5" x14ac:dyDescent="0.25">
      <c r="A185" s="15">
        <v>2015</v>
      </c>
      <c r="B185" s="15" t="s">
        <v>518</v>
      </c>
      <c r="C185" s="14" t="s">
        <v>519</v>
      </c>
      <c r="D185" s="14" t="s">
        <v>73</v>
      </c>
      <c r="E185" s="24" t="s">
        <v>956</v>
      </c>
      <c r="F185" s="15" t="s">
        <v>957</v>
      </c>
      <c r="G185" s="14" t="s">
        <v>956</v>
      </c>
      <c r="H185" s="15" t="s">
        <v>957</v>
      </c>
      <c r="I185" s="21">
        <v>41640</v>
      </c>
      <c r="J185" s="21">
        <v>42004</v>
      </c>
      <c r="K185" s="16">
        <v>14000</v>
      </c>
      <c r="L185" s="16"/>
      <c r="M185" s="30"/>
    </row>
    <row r="186" spans="1:13" ht="25.5" x14ac:dyDescent="0.25">
      <c r="A186" s="15">
        <v>2015</v>
      </c>
      <c r="B186" s="15" t="s">
        <v>516</v>
      </c>
      <c r="C186" s="14" t="s">
        <v>517</v>
      </c>
      <c r="D186" s="14" t="s">
        <v>73</v>
      </c>
      <c r="E186" s="24" t="s">
        <v>954</v>
      </c>
      <c r="F186" s="15" t="s">
        <v>955</v>
      </c>
      <c r="G186" s="14" t="s">
        <v>954</v>
      </c>
      <c r="H186" s="15" t="s">
        <v>955</v>
      </c>
      <c r="I186" s="21">
        <v>42005</v>
      </c>
      <c r="J186" s="21">
        <v>42369</v>
      </c>
      <c r="K186" s="16">
        <f>150+250</f>
        <v>400</v>
      </c>
      <c r="L186" s="16">
        <v>60</v>
      </c>
      <c r="M186" s="30"/>
    </row>
    <row r="187" spans="1:13" ht="25.5" x14ac:dyDescent="0.25">
      <c r="A187" s="15">
        <v>2015</v>
      </c>
      <c r="B187" s="15" t="s">
        <v>514</v>
      </c>
      <c r="C187" s="14" t="s">
        <v>515</v>
      </c>
      <c r="D187" s="14" t="s">
        <v>73</v>
      </c>
      <c r="E187" s="24" t="s">
        <v>895</v>
      </c>
      <c r="F187" s="15" t="s">
        <v>896</v>
      </c>
      <c r="G187" s="14" t="s">
        <v>895</v>
      </c>
      <c r="H187" s="15" t="s">
        <v>896</v>
      </c>
      <c r="I187" s="21">
        <v>42005</v>
      </c>
      <c r="J187" s="21">
        <v>42369</v>
      </c>
      <c r="K187" s="16">
        <f>600+600+50</f>
        <v>1250</v>
      </c>
      <c r="L187" s="16">
        <v>456.73</v>
      </c>
      <c r="M187" s="30"/>
    </row>
    <row r="188" spans="1:13" ht="25.5" x14ac:dyDescent="0.25">
      <c r="A188" s="15">
        <v>2015</v>
      </c>
      <c r="B188" s="15" t="s">
        <v>513</v>
      </c>
      <c r="C188" s="14" t="s">
        <v>512</v>
      </c>
      <c r="D188" s="14" t="s">
        <v>73</v>
      </c>
      <c r="E188" s="24" t="s">
        <v>952</v>
      </c>
      <c r="F188" s="15" t="s">
        <v>953</v>
      </c>
      <c r="G188" s="14" t="s">
        <v>952</v>
      </c>
      <c r="H188" s="15" t="s">
        <v>953</v>
      </c>
      <c r="I188" s="21">
        <v>42005</v>
      </c>
      <c r="J188" s="21">
        <v>42369</v>
      </c>
      <c r="K188" s="16">
        <v>400</v>
      </c>
      <c r="L188" s="16">
        <v>244.8</v>
      </c>
      <c r="M188" s="30"/>
    </row>
    <row r="189" spans="1:13" ht="25.5" x14ac:dyDescent="0.25">
      <c r="A189" s="15">
        <v>2015</v>
      </c>
      <c r="B189" s="15" t="s">
        <v>511</v>
      </c>
      <c r="C189" s="14" t="s">
        <v>512</v>
      </c>
      <c r="D189" s="14" t="s">
        <v>73</v>
      </c>
      <c r="E189" s="24" t="s">
        <v>950</v>
      </c>
      <c r="F189" s="15" t="s">
        <v>951</v>
      </c>
      <c r="G189" s="14" t="s">
        <v>950</v>
      </c>
      <c r="H189" s="15" t="s">
        <v>951</v>
      </c>
      <c r="I189" s="21">
        <v>42005</v>
      </c>
      <c r="J189" s="21">
        <v>42369</v>
      </c>
      <c r="K189" s="16">
        <f>400+150+200</f>
        <v>750</v>
      </c>
      <c r="L189" s="16">
        <v>282.45999999999998</v>
      </c>
      <c r="M189" s="30"/>
    </row>
    <row r="190" spans="1:13" ht="25.5" x14ac:dyDescent="0.25">
      <c r="A190" s="15">
        <v>2015</v>
      </c>
      <c r="B190" s="15" t="s">
        <v>509</v>
      </c>
      <c r="C190" s="14" t="s">
        <v>510</v>
      </c>
      <c r="D190" s="14" t="s">
        <v>73</v>
      </c>
      <c r="E190" s="24" t="s">
        <v>948</v>
      </c>
      <c r="F190" s="15" t="s">
        <v>949</v>
      </c>
      <c r="G190" s="14" t="s">
        <v>948</v>
      </c>
      <c r="H190" s="15" t="s">
        <v>949</v>
      </c>
      <c r="I190" s="21">
        <v>42005</v>
      </c>
      <c r="J190" s="21">
        <v>42369</v>
      </c>
      <c r="K190" s="16">
        <v>3070</v>
      </c>
      <c r="L190" s="16">
        <v>1194.93</v>
      </c>
      <c r="M190" s="30"/>
    </row>
    <row r="191" spans="1:13" ht="38.25" x14ac:dyDescent="0.25">
      <c r="A191" s="15">
        <v>2015</v>
      </c>
      <c r="B191" s="24" t="s">
        <v>507</v>
      </c>
      <c r="C191" s="1" t="s">
        <v>508</v>
      </c>
      <c r="D191" s="1" t="s">
        <v>478</v>
      </c>
      <c r="E191" s="2" t="s">
        <v>1424</v>
      </c>
      <c r="F191" s="28" t="s">
        <v>1425</v>
      </c>
      <c r="G191" s="1" t="s">
        <v>944</v>
      </c>
      <c r="H191" s="15" t="s">
        <v>945</v>
      </c>
      <c r="I191" s="21">
        <v>42038</v>
      </c>
      <c r="J191" s="21">
        <v>43066</v>
      </c>
      <c r="K191" s="29">
        <v>16000</v>
      </c>
      <c r="L191" s="29"/>
      <c r="M191" s="30"/>
    </row>
    <row r="192" spans="1:13" ht="38.25" x14ac:dyDescent="0.25">
      <c r="A192" s="15">
        <v>2015</v>
      </c>
      <c r="B192" s="24" t="s">
        <v>505</v>
      </c>
      <c r="C192" s="1" t="s">
        <v>506</v>
      </c>
      <c r="D192" s="2" t="s">
        <v>478</v>
      </c>
      <c r="E192" s="2" t="s">
        <v>1424</v>
      </c>
      <c r="F192" s="28" t="s">
        <v>1425</v>
      </c>
      <c r="G192" s="2" t="s">
        <v>944</v>
      </c>
      <c r="H192" s="17" t="s">
        <v>945</v>
      </c>
      <c r="I192" s="21">
        <v>42038</v>
      </c>
      <c r="J192" s="21">
        <v>43066</v>
      </c>
      <c r="K192" s="29">
        <v>32000</v>
      </c>
      <c r="L192" s="29">
        <v>11804.87</v>
      </c>
      <c r="M192" s="30"/>
    </row>
    <row r="193" spans="1:13" ht="38.25" x14ac:dyDescent="0.25">
      <c r="A193" s="15">
        <v>2015</v>
      </c>
      <c r="B193" s="24" t="s">
        <v>503</v>
      </c>
      <c r="C193" s="1" t="s">
        <v>504</v>
      </c>
      <c r="D193" s="1" t="s">
        <v>478</v>
      </c>
      <c r="E193" s="2" t="s">
        <v>1424</v>
      </c>
      <c r="F193" s="28" t="s">
        <v>1425</v>
      </c>
      <c r="G193" s="1" t="s">
        <v>946</v>
      </c>
      <c r="H193" s="15" t="s">
        <v>947</v>
      </c>
      <c r="I193" s="21">
        <v>42038</v>
      </c>
      <c r="J193" s="21">
        <v>43066</v>
      </c>
      <c r="K193" s="29">
        <v>25000</v>
      </c>
      <c r="L193" s="29">
        <v>5726.03</v>
      </c>
      <c r="M193" s="30"/>
    </row>
    <row r="194" spans="1:13" ht="38.25" x14ac:dyDescent="0.25">
      <c r="A194" s="15">
        <v>2015</v>
      </c>
      <c r="B194" s="24" t="s">
        <v>501</v>
      </c>
      <c r="C194" s="1" t="s">
        <v>502</v>
      </c>
      <c r="D194" s="2" t="s">
        <v>478</v>
      </c>
      <c r="E194" s="2" t="s">
        <v>1424</v>
      </c>
      <c r="F194" s="28" t="s">
        <v>1425</v>
      </c>
      <c r="G194" s="2" t="s">
        <v>946</v>
      </c>
      <c r="H194" s="17" t="s">
        <v>947</v>
      </c>
      <c r="I194" s="21">
        <v>42038</v>
      </c>
      <c r="J194" s="21">
        <v>43066</v>
      </c>
      <c r="K194" s="29">
        <v>20000</v>
      </c>
      <c r="L194" s="29">
        <v>3856.55</v>
      </c>
      <c r="M194" s="30"/>
    </row>
    <row r="195" spans="1:13" ht="63.75" x14ac:dyDescent="0.25">
      <c r="A195" s="15">
        <v>2015</v>
      </c>
      <c r="B195" s="24" t="s">
        <v>499</v>
      </c>
      <c r="C195" s="1" t="s">
        <v>500</v>
      </c>
      <c r="D195" s="1" t="s">
        <v>478</v>
      </c>
      <c r="E195" s="1" t="s">
        <v>1423</v>
      </c>
      <c r="F195" s="19" t="s">
        <v>1372</v>
      </c>
      <c r="G195" s="1" t="s">
        <v>935</v>
      </c>
      <c r="H195" s="15" t="s">
        <v>936</v>
      </c>
      <c r="I195" s="21">
        <v>42038</v>
      </c>
      <c r="J195" s="21">
        <v>43066</v>
      </c>
      <c r="K195" s="29">
        <v>15000</v>
      </c>
      <c r="L195" s="29">
        <v>4527.42</v>
      </c>
      <c r="M195" s="30"/>
    </row>
    <row r="196" spans="1:13" ht="63.75" x14ac:dyDescent="0.25">
      <c r="A196" s="15">
        <v>2015</v>
      </c>
      <c r="B196" s="24" t="s">
        <v>497</v>
      </c>
      <c r="C196" s="1" t="s">
        <v>498</v>
      </c>
      <c r="D196" s="2" t="s">
        <v>478</v>
      </c>
      <c r="E196" s="1" t="s">
        <v>1423</v>
      </c>
      <c r="F196" s="19" t="s">
        <v>1372</v>
      </c>
      <c r="G196" s="2" t="s">
        <v>941</v>
      </c>
      <c r="H196" s="17" t="s">
        <v>942</v>
      </c>
      <c r="I196" s="21">
        <v>42038</v>
      </c>
      <c r="J196" s="21">
        <v>43066</v>
      </c>
      <c r="K196" s="29">
        <v>80000</v>
      </c>
      <c r="L196" s="29">
        <v>8356.8799999999992</v>
      </c>
      <c r="M196" s="30"/>
    </row>
    <row r="197" spans="1:13" ht="63.75" x14ac:dyDescent="0.25">
      <c r="A197" s="15">
        <v>2015</v>
      </c>
      <c r="B197" s="24" t="s">
        <v>495</v>
      </c>
      <c r="C197" s="1" t="s">
        <v>496</v>
      </c>
      <c r="D197" s="1" t="s">
        <v>478</v>
      </c>
      <c r="E197" s="1" t="s">
        <v>1423</v>
      </c>
      <c r="F197" s="19" t="s">
        <v>1372</v>
      </c>
      <c r="G197" s="1" t="s">
        <v>939</v>
      </c>
      <c r="H197" s="15" t="s">
        <v>940</v>
      </c>
      <c r="I197" s="21">
        <v>42038</v>
      </c>
      <c r="J197" s="21">
        <v>43066</v>
      </c>
      <c r="K197" s="29">
        <v>30000</v>
      </c>
      <c r="L197" s="29">
        <v>3178.76</v>
      </c>
      <c r="M197" s="30"/>
    </row>
    <row r="198" spans="1:13" ht="63.75" x14ac:dyDescent="0.25">
      <c r="A198" s="15">
        <v>2015</v>
      </c>
      <c r="B198" s="24" t="s">
        <v>493</v>
      </c>
      <c r="C198" s="1" t="s">
        <v>494</v>
      </c>
      <c r="D198" s="2" t="s">
        <v>478</v>
      </c>
      <c r="E198" s="1" t="s">
        <v>1423</v>
      </c>
      <c r="F198" s="19" t="s">
        <v>1372</v>
      </c>
      <c r="G198" s="2" t="s">
        <v>939</v>
      </c>
      <c r="H198" s="17" t="s">
        <v>940</v>
      </c>
      <c r="I198" s="21">
        <v>42038</v>
      </c>
      <c r="J198" s="21">
        <v>43066</v>
      </c>
      <c r="K198" s="29">
        <v>35000</v>
      </c>
      <c r="L198" s="29">
        <v>11135.64</v>
      </c>
      <c r="M198" s="30"/>
    </row>
    <row r="199" spans="1:13" ht="38.25" x14ac:dyDescent="0.25">
      <c r="A199" s="15">
        <v>2015</v>
      </c>
      <c r="B199" s="24" t="s">
        <v>491</v>
      </c>
      <c r="C199" s="1" t="s">
        <v>492</v>
      </c>
      <c r="D199" s="1" t="s">
        <v>478</v>
      </c>
      <c r="E199" s="2" t="s">
        <v>1369</v>
      </c>
      <c r="F199" s="28" t="s">
        <v>1370</v>
      </c>
      <c r="G199" s="1" t="s">
        <v>913</v>
      </c>
      <c r="H199" s="15" t="s">
        <v>914</v>
      </c>
      <c r="I199" s="21">
        <v>42038</v>
      </c>
      <c r="J199" s="21">
        <v>43066</v>
      </c>
      <c r="K199" s="29">
        <v>10000</v>
      </c>
      <c r="L199" s="29">
        <v>610.54999999999995</v>
      </c>
      <c r="M199" s="30"/>
    </row>
    <row r="200" spans="1:13" ht="38.25" x14ac:dyDescent="0.25">
      <c r="A200" s="15">
        <v>2015</v>
      </c>
      <c r="B200" s="24" t="s">
        <v>489</v>
      </c>
      <c r="C200" s="1" t="s">
        <v>490</v>
      </c>
      <c r="D200" s="2" t="s">
        <v>478</v>
      </c>
      <c r="E200" s="2" t="s">
        <v>1369</v>
      </c>
      <c r="F200" s="28" t="s">
        <v>1370</v>
      </c>
      <c r="G200" s="2" t="s">
        <v>937</v>
      </c>
      <c r="H200" s="17" t="s">
        <v>938</v>
      </c>
      <c r="I200" s="21">
        <v>42038</v>
      </c>
      <c r="J200" s="21">
        <v>43066</v>
      </c>
      <c r="K200" s="29">
        <v>88000</v>
      </c>
      <c r="L200" s="29">
        <v>20621.93</v>
      </c>
      <c r="M200" s="30"/>
    </row>
    <row r="201" spans="1:13" ht="38.25" x14ac:dyDescent="0.25">
      <c r="A201" s="15">
        <v>2015</v>
      </c>
      <c r="B201" s="24" t="s">
        <v>487</v>
      </c>
      <c r="C201" s="1" t="s">
        <v>488</v>
      </c>
      <c r="D201" s="1" t="s">
        <v>478</v>
      </c>
      <c r="E201" s="2" t="s">
        <v>1369</v>
      </c>
      <c r="F201" s="28" t="s">
        <v>1370</v>
      </c>
      <c r="G201" s="1" t="s">
        <v>937</v>
      </c>
      <c r="H201" s="15" t="s">
        <v>938</v>
      </c>
      <c r="I201" s="21">
        <v>42038</v>
      </c>
      <c r="J201" s="21">
        <v>43066</v>
      </c>
      <c r="K201" s="29">
        <v>39990</v>
      </c>
      <c r="L201" s="29">
        <v>14894.53</v>
      </c>
      <c r="M201" s="30"/>
    </row>
    <row r="202" spans="1:13" ht="38.25" x14ac:dyDescent="0.25">
      <c r="A202" s="15">
        <v>2015</v>
      </c>
      <c r="B202" s="24" t="s">
        <v>485</v>
      </c>
      <c r="C202" s="1" t="s">
        <v>486</v>
      </c>
      <c r="D202" s="2" t="s">
        <v>478</v>
      </c>
      <c r="E202" s="2" t="s">
        <v>1369</v>
      </c>
      <c r="F202" s="28" t="s">
        <v>1370</v>
      </c>
      <c r="G202" s="2" t="s">
        <v>913</v>
      </c>
      <c r="H202" s="17" t="s">
        <v>914</v>
      </c>
      <c r="I202" s="21">
        <v>42038</v>
      </c>
      <c r="J202" s="21">
        <v>43066</v>
      </c>
      <c r="K202" s="29">
        <v>22000</v>
      </c>
      <c r="L202" s="29">
        <v>13510.93</v>
      </c>
      <c r="M202" s="30"/>
    </row>
    <row r="203" spans="1:13" ht="63.75" x14ac:dyDescent="0.25">
      <c r="A203" s="15">
        <v>2015</v>
      </c>
      <c r="B203" s="24" t="s">
        <v>483</v>
      </c>
      <c r="C203" s="1" t="s">
        <v>484</v>
      </c>
      <c r="D203" s="1" t="s">
        <v>478</v>
      </c>
      <c r="E203" s="2" t="s">
        <v>1421</v>
      </c>
      <c r="F203" s="28" t="s">
        <v>1422</v>
      </c>
      <c r="G203" s="1" t="s">
        <v>935</v>
      </c>
      <c r="H203" s="15" t="s">
        <v>936</v>
      </c>
      <c r="I203" s="21">
        <v>42038</v>
      </c>
      <c r="J203" s="21">
        <v>43066</v>
      </c>
      <c r="K203" s="29">
        <v>115000</v>
      </c>
      <c r="L203" s="29">
        <v>23784.52</v>
      </c>
      <c r="M203" s="30"/>
    </row>
    <row r="204" spans="1:13" ht="63.75" x14ac:dyDescent="0.25">
      <c r="A204" s="15">
        <v>2015</v>
      </c>
      <c r="B204" s="24" t="s">
        <v>481</v>
      </c>
      <c r="C204" s="1" t="s">
        <v>482</v>
      </c>
      <c r="D204" s="2" t="s">
        <v>478</v>
      </c>
      <c r="E204" s="2" t="s">
        <v>1421</v>
      </c>
      <c r="F204" s="28" t="s">
        <v>1422</v>
      </c>
      <c r="G204" s="2" t="s">
        <v>941</v>
      </c>
      <c r="H204" s="17" t="s">
        <v>942</v>
      </c>
      <c r="I204" s="21">
        <v>42038</v>
      </c>
      <c r="J204" s="21">
        <v>43066</v>
      </c>
      <c r="K204" s="29">
        <v>550000</v>
      </c>
      <c r="L204" s="29">
        <v>87943.92</v>
      </c>
      <c r="M204" s="30"/>
    </row>
    <row r="205" spans="1:13" ht="63.75" x14ac:dyDescent="0.25">
      <c r="A205" s="15">
        <v>2015</v>
      </c>
      <c r="B205" s="24" t="s">
        <v>479</v>
      </c>
      <c r="C205" s="1" t="s">
        <v>480</v>
      </c>
      <c r="D205" s="1" t="s">
        <v>478</v>
      </c>
      <c r="E205" s="2" t="s">
        <v>1421</v>
      </c>
      <c r="F205" s="28" t="s">
        <v>1422</v>
      </c>
      <c r="G205" s="1" t="s">
        <v>939</v>
      </c>
      <c r="H205" s="15" t="s">
        <v>940</v>
      </c>
      <c r="I205" s="21">
        <v>42038</v>
      </c>
      <c r="J205" s="21">
        <v>43066</v>
      </c>
      <c r="K205" s="29">
        <v>195000</v>
      </c>
      <c r="L205" s="29">
        <v>1780.38</v>
      </c>
      <c r="M205" s="30"/>
    </row>
    <row r="206" spans="1:13" ht="63.75" x14ac:dyDescent="0.25">
      <c r="A206" s="15">
        <v>2015</v>
      </c>
      <c r="B206" s="24" t="s">
        <v>476</v>
      </c>
      <c r="C206" s="1" t="s">
        <v>477</v>
      </c>
      <c r="D206" s="2" t="s">
        <v>478</v>
      </c>
      <c r="E206" s="2" t="s">
        <v>1421</v>
      </c>
      <c r="F206" s="28" t="s">
        <v>1422</v>
      </c>
      <c r="G206" s="2" t="s">
        <v>937</v>
      </c>
      <c r="H206" s="17" t="s">
        <v>938</v>
      </c>
      <c r="I206" s="21">
        <v>42038</v>
      </c>
      <c r="J206" s="21">
        <v>43066</v>
      </c>
      <c r="K206" s="29">
        <v>90000</v>
      </c>
      <c r="L206" s="29">
        <v>9483.6200000000008</v>
      </c>
      <c r="M206" s="30"/>
    </row>
    <row r="207" spans="1:13" ht="25.5" x14ac:dyDescent="0.25">
      <c r="A207" s="15">
        <v>2015</v>
      </c>
      <c r="B207" s="15" t="s">
        <v>474</v>
      </c>
      <c r="C207" s="14" t="s">
        <v>475</v>
      </c>
      <c r="D207" s="14" t="s">
        <v>73</v>
      </c>
      <c r="E207" s="24" t="s">
        <v>933</v>
      </c>
      <c r="F207" s="15" t="s">
        <v>934</v>
      </c>
      <c r="G207" s="14" t="s">
        <v>933</v>
      </c>
      <c r="H207" s="15" t="s">
        <v>934</v>
      </c>
      <c r="I207" s="21">
        <v>42005</v>
      </c>
      <c r="J207" s="21">
        <v>42369</v>
      </c>
      <c r="K207" s="16">
        <f>3750+100</f>
        <v>3850</v>
      </c>
      <c r="L207" s="16">
        <v>1823.5</v>
      </c>
      <c r="M207" s="30"/>
    </row>
    <row r="208" spans="1:13" ht="25.5" x14ac:dyDescent="0.25">
      <c r="A208" s="15">
        <v>2015</v>
      </c>
      <c r="B208" s="15" t="s">
        <v>472</v>
      </c>
      <c r="C208" s="14" t="s">
        <v>473</v>
      </c>
      <c r="D208" s="14" t="s">
        <v>73</v>
      </c>
      <c r="E208" s="24" t="s">
        <v>893</v>
      </c>
      <c r="F208" s="15" t="s">
        <v>894</v>
      </c>
      <c r="G208" s="14" t="s">
        <v>893</v>
      </c>
      <c r="H208" s="15" t="s">
        <v>894</v>
      </c>
      <c r="I208" s="21">
        <v>42005</v>
      </c>
      <c r="J208" s="21">
        <v>42369</v>
      </c>
      <c r="K208" s="16">
        <f>700+100</f>
        <v>800</v>
      </c>
      <c r="L208" s="16">
        <v>254.49</v>
      </c>
      <c r="M208" s="30"/>
    </row>
    <row r="209" spans="1:13" ht="25.5" x14ac:dyDescent="0.25">
      <c r="A209" s="15">
        <v>2015</v>
      </c>
      <c r="B209" s="15" t="s">
        <v>471</v>
      </c>
      <c r="C209" s="14" t="s">
        <v>468</v>
      </c>
      <c r="D209" s="14" t="s">
        <v>73</v>
      </c>
      <c r="E209" s="24" t="s">
        <v>931</v>
      </c>
      <c r="F209" s="15" t="s">
        <v>932</v>
      </c>
      <c r="G209" s="14" t="s">
        <v>931</v>
      </c>
      <c r="H209" s="15" t="s">
        <v>932</v>
      </c>
      <c r="I209" s="21">
        <v>42005</v>
      </c>
      <c r="J209" s="21">
        <v>42369</v>
      </c>
      <c r="K209" s="16">
        <v>1100</v>
      </c>
      <c r="L209" s="16">
        <v>93.17</v>
      </c>
      <c r="M209" s="30"/>
    </row>
    <row r="210" spans="1:13" x14ac:dyDescent="0.25">
      <c r="A210" s="15">
        <v>2015</v>
      </c>
      <c r="B210" s="15" t="s">
        <v>469</v>
      </c>
      <c r="C210" s="14" t="s">
        <v>470</v>
      </c>
      <c r="D210" s="14"/>
      <c r="E210" s="24"/>
      <c r="F210" s="15"/>
      <c r="G210" s="14"/>
      <c r="H210" s="15"/>
      <c r="I210" s="21"/>
      <c r="J210" s="21"/>
      <c r="K210" s="16"/>
      <c r="L210" s="16"/>
      <c r="M210" s="30"/>
    </row>
    <row r="211" spans="1:13" ht="25.5" x14ac:dyDescent="0.25">
      <c r="A211" s="15">
        <v>2015</v>
      </c>
      <c r="B211" s="15" t="s">
        <v>467</v>
      </c>
      <c r="C211" s="14" t="s">
        <v>468</v>
      </c>
      <c r="D211" s="14" t="s">
        <v>73</v>
      </c>
      <c r="E211" s="24" t="s">
        <v>929</v>
      </c>
      <c r="F211" s="15" t="s">
        <v>930</v>
      </c>
      <c r="G211" s="14" t="s">
        <v>929</v>
      </c>
      <c r="H211" s="15" t="s">
        <v>930</v>
      </c>
      <c r="I211" s="21">
        <v>42005</v>
      </c>
      <c r="J211" s="21">
        <v>42369</v>
      </c>
      <c r="K211" s="16">
        <v>200</v>
      </c>
      <c r="L211" s="16">
        <v>16.39</v>
      </c>
      <c r="M211" s="30"/>
    </row>
    <row r="212" spans="1:13" ht="25.5" x14ac:dyDescent="0.25">
      <c r="A212" s="15">
        <v>2015</v>
      </c>
      <c r="B212" s="15" t="s">
        <v>465</v>
      </c>
      <c r="C212" s="14" t="s">
        <v>466</v>
      </c>
      <c r="D212" s="14" t="s">
        <v>73</v>
      </c>
      <c r="E212" s="24" t="s">
        <v>927</v>
      </c>
      <c r="F212" s="15" t="s">
        <v>928</v>
      </c>
      <c r="G212" s="14" t="s">
        <v>927</v>
      </c>
      <c r="H212" s="15" t="s">
        <v>928</v>
      </c>
      <c r="I212" s="21">
        <v>42005</v>
      </c>
      <c r="J212" s="21">
        <v>42369</v>
      </c>
      <c r="K212" s="16">
        <v>1250</v>
      </c>
      <c r="L212" s="16">
        <v>373.9</v>
      </c>
      <c r="M212" s="30"/>
    </row>
    <row r="213" spans="1:13" ht="25.5" x14ac:dyDescent="0.25">
      <c r="A213" s="15">
        <v>2015</v>
      </c>
      <c r="B213" s="15" t="s">
        <v>463</v>
      </c>
      <c r="C213" s="14" t="s">
        <v>464</v>
      </c>
      <c r="D213" s="14" t="s">
        <v>73</v>
      </c>
      <c r="E213" s="24" t="s">
        <v>925</v>
      </c>
      <c r="F213" s="15" t="s">
        <v>926</v>
      </c>
      <c r="G213" s="14" t="s">
        <v>925</v>
      </c>
      <c r="H213" s="15" t="s">
        <v>926</v>
      </c>
      <c r="I213" s="21">
        <v>42005</v>
      </c>
      <c r="J213" s="21">
        <v>42369</v>
      </c>
      <c r="K213" s="16">
        <v>420</v>
      </c>
      <c r="L213" s="16"/>
      <c r="M213" s="30"/>
    </row>
    <row r="214" spans="1:13" ht="25.5" x14ac:dyDescent="0.25">
      <c r="A214" s="15">
        <v>2015</v>
      </c>
      <c r="B214" s="15" t="s">
        <v>461</v>
      </c>
      <c r="C214" s="14" t="s">
        <v>462</v>
      </c>
      <c r="D214" s="14" t="s">
        <v>73</v>
      </c>
      <c r="E214" s="24" t="s">
        <v>923</v>
      </c>
      <c r="F214" s="15" t="s">
        <v>924</v>
      </c>
      <c r="G214" s="14" t="s">
        <v>923</v>
      </c>
      <c r="H214" s="15" t="s">
        <v>924</v>
      </c>
      <c r="I214" s="21">
        <v>42005</v>
      </c>
      <c r="J214" s="21">
        <v>42369</v>
      </c>
      <c r="K214" s="16">
        <v>100</v>
      </c>
      <c r="L214" s="16">
        <v>100</v>
      </c>
      <c r="M214" s="30"/>
    </row>
    <row r="215" spans="1:13" ht="25.5" x14ac:dyDescent="0.25">
      <c r="A215" s="15">
        <v>2015</v>
      </c>
      <c r="B215" s="15" t="s">
        <v>459</v>
      </c>
      <c r="C215" s="14" t="s">
        <v>460</v>
      </c>
      <c r="D215" s="14" t="s">
        <v>73</v>
      </c>
      <c r="E215" s="24" t="s">
        <v>921</v>
      </c>
      <c r="F215" s="15" t="s">
        <v>922</v>
      </c>
      <c r="G215" s="14" t="s">
        <v>921</v>
      </c>
      <c r="H215" s="15" t="s">
        <v>922</v>
      </c>
      <c r="I215" s="21">
        <v>42005</v>
      </c>
      <c r="J215" s="21">
        <v>42369</v>
      </c>
      <c r="K215" s="16">
        <f>1400+740+9860</f>
        <v>12000</v>
      </c>
      <c r="L215" s="16">
        <v>6009</v>
      </c>
      <c r="M215" s="30"/>
    </row>
    <row r="216" spans="1:13" ht="25.5" x14ac:dyDescent="0.25">
      <c r="A216" s="15">
        <v>2015</v>
      </c>
      <c r="B216" s="15" t="s">
        <v>458</v>
      </c>
      <c r="C216" s="14" t="s">
        <v>455</v>
      </c>
      <c r="D216" s="14" t="s">
        <v>73</v>
      </c>
      <c r="E216" s="24" t="s">
        <v>919</v>
      </c>
      <c r="F216" s="15" t="s">
        <v>920</v>
      </c>
      <c r="G216" s="14" t="s">
        <v>919</v>
      </c>
      <c r="H216" s="15" t="s">
        <v>920</v>
      </c>
      <c r="I216" s="21">
        <v>42005</v>
      </c>
      <c r="J216" s="21">
        <v>42369</v>
      </c>
      <c r="K216" s="16">
        <v>300</v>
      </c>
      <c r="L216" s="16">
        <v>266.70999999999998</v>
      </c>
      <c r="M216" s="30"/>
    </row>
    <row r="217" spans="1:13" ht="25.5" x14ac:dyDescent="0.25">
      <c r="A217" s="15">
        <v>2015</v>
      </c>
      <c r="B217" s="15" t="s">
        <v>457</v>
      </c>
      <c r="C217" s="14" t="s">
        <v>455</v>
      </c>
      <c r="D217" s="14" t="s">
        <v>73</v>
      </c>
      <c r="E217" s="24" t="s">
        <v>917</v>
      </c>
      <c r="F217" s="15" t="s">
        <v>918</v>
      </c>
      <c r="G217" s="14" t="s">
        <v>917</v>
      </c>
      <c r="H217" s="15" t="s">
        <v>918</v>
      </c>
      <c r="I217" s="21">
        <v>42005</v>
      </c>
      <c r="J217" s="21">
        <v>42369</v>
      </c>
      <c r="K217" s="16">
        <f>700+2300+310+1200</f>
        <v>4510</v>
      </c>
      <c r="L217" s="16">
        <v>1764</v>
      </c>
      <c r="M217" s="30"/>
    </row>
    <row r="218" spans="1:13" ht="25.5" x14ac:dyDescent="0.25">
      <c r="A218" s="15">
        <v>2015</v>
      </c>
      <c r="B218" s="15" t="s">
        <v>456</v>
      </c>
      <c r="C218" s="14" t="s">
        <v>455</v>
      </c>
      <c r="D218" s="14" t="s">
        <v>73</v>
      </c>
      <c r="E218" s="24" t="s">
        <v>915</v>
      </c>
      <c r="F218" s="15" t="s">
        <v>916</v>
      </c>
      <c r="G218" s="14" t="s">
        <v>915</v>
      </c>
      <c r="H218" s="15" t="s">
        <v>916</v>
      </c>
      <c r="I218" s="21">
        <v>42005</v>
      </c>
      <c r="J218" s="21">
        <v>42369</v>
      </c>
      <c r="K218" s="16">
        <f>600+1400+700</f>
        <v>2700</v>
      </c>
      <c r="L218" s="16">
        <v>1331.08</v>
      </c>
      <c r="M218" s="30"/>
    </row>
    <row r="219" spans="1:13" ht="25.5" x14ac:dyDescent="0.25">
      <c r="A219" s="15">
        <v>2015</v>
      </c>
      <c r="B219" s="15" t="s">
        <v>454</v>
      </c>
      <c r="C219" s="14" t="s">
        <v>455</v>
      </c>
      <c r="D219" s="14" t="s">
        <v>73</v>
      </c>
      <c r="E219" s="24" t="s">
        <v>913</v>
      </c>
      <c r="F219" s="15" t="s">
        <v>914</v>
      </c>
      <c r="G219" s="14" t="s">
        <v>913</v>
      </c>
      <c r="H219" s="15" t="s">
        <v>914</v>
      </c>
      <c r="I219" s="21">
        <v>42005</v>
      </c>
      <c r="J219" s="21">
        <v>42369</v>
      </c>
      <c r="K219" s="16">
        <f>600+5400</f>
        <v>6000</v>
      </c>
      <c r="L219" s="16">
        <v>495.9</v>
      </c>
      <c r="M219" s="30"/>
    </row>
    <row r="220" spans="1:13" ht="38.25" x14ac:dyDescent="0.25">
      <c r="A220" s="15">
        <v>2015</v>
      </c>
      <c r="B220" s="18">
        <v>6115095009</v>
      </c>
      <c r="C220" s="14" t="s">
        <v>453</v>
      </c>
      <c r="D220" s="14" t="s">
        <v>73</v>
      </c>
      <c r="E220" s="24" t="s">
        <v>911</v>
      </c>
      <c r="F220" s="15" t="s">
        <v>912</v>
      </c>
      <c r="G220" s="14" t="s">
        <v>911</v>
      </c>
      <c r="H220" s="15" t="s">
        <v>912</v>
      </c>
      <c r="I220" s="21">
        <v>42005</v>
      </c>
      <c r="J220" s="21">
        <v>42369</v>
      </c>
      <c r="K220" s="16">
        <v>135000</v>
      </c>
      <c r="L220" s="16">
        <v>70051.08</v>
      </c>
      <c r="M220" s="30"/>
    </row>
    <row r="221" spans="1:13" ht="25.5" x14ac:dyDescent="0.25">
      <c r="A221" s="15">
        <v>2015</v>
      </c>
      <c r="B221" s="15" t="s">
        <v>451</v>
      </c>
      <c r="C221" s="14" t="s">
        <v>452</v>
      </c>
      <c r="D221" s="14" t="s">
        <v>73</v>
      </c>
      <c r="E221" s="24" t="s">
        <v>909</v>
      </c>
      <c r="F221" s="15" t="s">
        <v>910</v>
      </c>
      <c r="G221" s="14" t="s">
        <v>909</v>
      </c>
      <c r="H221" s="15" t="s">
        <v>910</v>
      </c>
      <c r="I221" s="21">
        <v>42005</v>
      </c>
      <c r="J221" s="21">
        <v>42369</v>
      </c>
      <c r="K221" s="16">
        <v>500</v>
      </c>
      <c r="L221" s="16">
        <v>180</v>
      </c>
      <c r="M221" s="30"/>
    </row>
    <row r="222" spans="1:13" ht="25.5" x14ac:dyDescent="0.25">
      <c r="A222" s="15">
        <v>2015</v>
      </c>
      <c r="B222" s="15" t="s">
        <v>449</v>
      </c>
      <c r="C222" s="14" t="s">
        <v>450</v>
      </c>
      <c r="D222" s="14" t="s">
        <v>73</v>
      </c>
      <c r="E222" s="24" t="s">
        <v>907</v>
      </c>
      <c r="F222" s="15" t="s">
        <v>908</v>
      </c>
      <c r="G222" s="14" t="s">
        <v>907</v>
      </c>
      <c r="H222" s="15" t="s">
        <v>908</v>
      </c>
      <c r="I222" s="21">
        <v>42031</v>
      </c>
      <c r="J222" s="21">
        <v>42369</v>
      </c>
      <c r="K222" s="16">
        <v>713.35</v>
      </c>
      <c r="L222" s="16">
        <v>713.35</v>
      </c>
      <c r="M222" s="30"/>
    </row>
    <row r="223" spans="1:13" ht="25.5" x14ac:dyDescent="0.25">
      <c r="A223" s="15">
        <v>2015</v>
      </c>
      <c r="B223" s="15" t="s">
        <v>447</v>
      </c>
      <c r="C223" s="14" t="s">
        <v>448</v>
      </c>
      <c r="D223" s="14" t="s">
        <v>73</v>
      </c>
      <c r="E223" s="24" t="s">
        <v>905</v>
      </c>
      <c r="F223" s="15" t="s">
        <v>906</v>
      </c>
      <c r="G223" s="14" t="s">
        <v>905</v>
      </c>
      <c r="H223" s="15" t="s">
        <v>906</v>
      </c>
      <c r="I223" s="21">
        <v>41640</v>
      </c>
      <c r="J223" s="21">
        <v>42369</v>
      </c>
      <c r="K223" s="16">
        <f>240+365</f>
        <v>605</v>
      </c>
      <c r="L223" s="16">
        <v>555</v>
      </c>
      <c r="M223" s="30"/>
    </row>
    <row r="224" spans="1:13" ht="25.5" x14ac:dyDescent="0.25">
      <c r="A224" s="15">
        <v>2015</v>
      </c>
      <c r="B224" s="15" t="s">
        <v>445</v>
      </c>
      <c r="C224" s="14" t="s">
        <v>446</v>
      </c>
      <c r="D224" s="14" t="s">
        <v>73</v>
      </c>
      <c r="E224" s="24" t="s">
        <v>903</v>
      </c>
      <c r="F224" s="15" t="s">
        <v>904</v>
      </c>
      <c r="G224" s="14" t="s">
        <v>903</v>
      </c>
      <c r="H224" s="15" t="s">
        <v>904</v>
      </c>
      <c r="I224" s="21">
        <v>42027</v>
      </c>
      <c r="J224" s="21">
        <v>42369</v>
      </c>
      <c r="K224" s="16">
        <f>14493+3276</f>
        <v>17769</v>
      </c>
      <c r="L224" s="16">
        <v>4831</v>
      </c>
      <c r="M224" s="30"/>
    </row>
    <row r="225" spans="1:13" ht="25.5" x14ac:dyDescent="0.25">
      <c r="A225" s="15">
        <v>2015</v>
      </c>
      <c r="B225" s="15" t="s">
        <v>443</v>
      </c>
      <c r="C225" s="14" t="s">
        <v>444</v>
      </c>
      <c r="D225" s="14" t="s">
        <v>73</v>
      </c>
      <c r="E225" s="24" t="s">
        <v>901</v>
      </c>
      <c r="F225" s="15" t="s">
        <v>902</v>
      </c>
      <c r="G225" s="14" t="s">
        <v>901</v>
      </c>
      <c r="H225" s="15" t="s">
        <v>902</v>
      </c>
      <c r="I225" s="21">
        <v>42026</v>
      </c>
      <c r="J225" s="21">
        <v>42063</v>
      </c>
      <c r="K225" s="16">
        <v>5000</v>
      </c>
      <c r="L225" s="16">
        <v>5000</v>
      </c>
      <c r="M225" s="30"/>
    </row>
    <row r="226" spans="1:13" ht="25.5" x14ac:dyDescent="0.25">
      <c r="A226" s="15">
        <v>2015</v>
      </c>
      <c r="B226" s="15" t="s">
        <v>441</v>
      </c>
      <c r="C226" s="14" t="s">
        <v>442</v>
      </c>
      <c r="D226" s="14" t="s">
        <v>73</v>
      </c>
      <c r="E226" s="24" t="s">
        <v>901</v>
      </c>
      <c r="F226" s="15" t="s">
        <v>902</v>
      </c>
      <c r="G226" s="14" t="s">
        <v>901</v>
      </c>
      <c r="H226" s="15" t="s">
        <v>902</v>
      </c>
      <c r="I226" s="21">
        <v>42026</v>
      </c>
      <c r="J226" s="21">
        <v>42063</v>
      </c>
      <c r="K226" s="16">
        <v>94000</v>
      </c>
      <c r="L226" s="16">
        <v>94000</v>
      </c>
      <c r="M226" s="30"/>
    </row>
    <row r="227" spans="1:13" ht="25.5" x14ac:dyDescent="0.25">
      <c r="A227" s="15">
        <v>2015</v>
      </c>
      <c r="B227" s="15" t="s">
        <v>439</v>
      </c>
      <c r="C227" s="14" t="s">
        <v>440</v>
      </c>
      <c r="D227" s="14" t="s">
        <v>73</v>
      </c>
      <c r="E227" s="24" t="s">
        <v>899</v>
      </c>
      <c r="F227" s="15" t="s">
        <v>900</v>
      </c>
      <c r="G227" s="14" t="s">
        <v>899</v>
      </c>
      <c r="H227" s="15" t="s">
        <v>900</v>
      </c>
      <c r="I227" s="21">
        <v>42005</v>
      </c>
      <c r="J227" s="21">
        <v>42369</v>
      </c>
      <c r="K227" s="16">
        <v>350</v>
      </c>
      <c r="L227" s="16"/>
      <c r="M227" s="30"/>
    </row>
    <row r="228" spans="1:13" ht="25.5" x14ac:dyDescent="0.25">
      <c r="A228" s="15">
        <v>2015</v>
      </c>
      <c r="B228" s="15" t="s">
        <v>437</v>
      </c>
      <c r="C228" s="14" t="s">
        <v>438</v>
      </c>
      <c r="D228" s="14" t="s">
        <v>73</v>
      </c>
      <c r="E228" s="24" t="s">
        <v>897</v>
      </c>
      <c r="F228" s="15" t="s">
        <v>898</v>
      </c>
      <c r="G228" s="14" t="s">
        <v>897</v>
      </c>
      <c r="H228" s="15" t="s">
        <v>898</v>
      </c>
      <c r="I228" s="21">
        <v>42024</v>
      </c>
      <c r="J228" s="21">
        <v>42124</v>
      </c>
      <c r="K228" s="16">
        <v>624</v>
      </c>
      <c r="L228" s="16"/>
      <c r="M228" s="30"/>
    </row>
    <row r="229" spans="1:13" ht="25.5" x14ac:dyDescent="0.25">
      <c r="A229" s="15">
        <v>2015</v>
      </c>
      <c r="B229" s="15" t="s">
        <v>435</v>
      </c>
      <c r="C229" s="14" t="s">
        <v>436</v>
      </c>
      <c r="D229" s="14" t="s">
        <v>73</v>
      </c>
      <c r="E229" s="24" t="s">
        <v>895</v>
      </c>
      <c r="F229" s="15" t="s">
        <v>896</v>
      </c>
      <c r="G229" s="14" t="s">
        <v>895</v>
      </c>
      <c r="H229" s="15" t="s">
        <v>896</v>
      </c>
      <c r="I229" s="21">
        <v>42024</v>
      </c>
      <c r="J229" s="21">
        <v>42369</v>
      </c>
      <c r="K229" s="16">
        <f>500+1800+3001.49+3500</f>
        <v>8801.49</v>
      </c>
      <c r="L229" s="16">
        <v>7368.33</v>
      </c>
      <c r="M229" s="30"/>
    </row>
    <row r="230" spans="1:13" ht="25.5" x14ac:dyDescent="0.25">
      <c r="A230" s="15">
        <v>2015</v>
      </c>
      <c r="B230" s="15" t="s">
        <v>433</v>
      </c>
      <c r="C230" s="14" t="s">
        <v>434</v>
      </c>
      <c r="D230" s="14" t="s">
        <v>73</v>
      </c>
      <c r="E230" s="24" t="s">
        <v>893</v>
      </c>
      <c r="F230" s="15" t="s">
        <v>894</v>
      </c>
      <c r="G230" s="14" t="s">
        <v>893</v>
      </c>
      <c r="H230" s="15" t="s">
        <v>894</v>
      </c>
      <c r="I230" s="21">
        <v>42024</v>
      </c>
      <c r="J230" s="21">
        <v>42369</v>
      </c>
      <c r="K230" s="16">
        <f>1000+500+500+1050+20+120</f>
        <v>3190</v>
      </c>
      <c r="L230" s="16">
        <v>1082.44</v>
      </c>
      <c r="M230" s="30"/>
    </row>
    <row r="231" spans="1:13" ht="25.5" x14ac:dyDescent="0.25">
      <c r="A231" s="15">
        <v>2015</v>
      </c>
      <c r="B231" s="15" t="s">
        <v>431</v>
      </c>
      <c r="C231" s="14" t="s">
        <v>432</v>
      </c>
      <c r="D231" s="14" t="s">
        <v>73</v>
      </c>
      <c r="E231" s="24" t="s">
        <v>891</v>
      </c>
      <c r="F231" s="15" t="s">
        <v>892</v>
      </c>
      <c r="G231" s="14" t="s">
        <v>891</v>
      </c>
      <c r="H231" s="15" t="s">
        <v>892</v>
      </c>
      <c r="I231" s="21">
        <v>42024</v>
      </c>
      <c r="J231" s="21">
        <v>42369</v>
      </c>
      <c r="K231" s="16">
        <f>1500+1500+2000+1650</f>
        <v>6650</v>
      </c>
      <c r="L231" s="16">
        <v>4655.82</v>
      </c>
      <c r="M231" s="30"/>
    </row>
    <row r="232" spans="1:13" ht="25.5" x14ac:dyDescent="0.25">
      <c r="A232" s="15">
        <v>2015</v>
      </c>
      <c r="B232" s="15" t="s">
        <v>429</v>
      </c>
      <c r="C232" s="14" t="s">
        <v>430</v>
      </c>
      <c r="D232" s="14" t="s">
        <v>73</v>
      </c>
      <c r="E232" s="24" t="s">
        <v>889</v>
      </c>
      <c r="F232" s="15" t="s">
        <v>890</v>
      </c>
      <c r="G232" s="14" t="s">
        <v>889</v>
      </c>
      <c r="H232" s="15" t="s">
        <v>890</v>
      </c>
      <c r="I232" s="21">
        <v>42023</v>
      </c>
      <c r="J232" s="21">
        <v>42369</v>
      </c>
      <c r="K232" s="16">
        <f>3000+4500+130</f>
        <v>7630</v>
      </c>
      <c r="L232" s="16">
        <v>7630</v>
      </c>
      <c r="M232" s="30"/>
    </row>
    <row r="233" spans="1:13" ht="25.5" x14ac:dyDescent="0.25">
      <c r="A233" s="15">
        <v>2015</v>
      </c>
      <c r="B233" s="15" t="s">
        <v>427</v>
      </c>
      <c r="C233" s="14" t="s">
        <v>428</v>
      </c>
      <c r="D233" s="14" t="s">
        <v>73</v>
      </c>
      <c r="E233" s="24" t="s">
        <v>887</v>
      </c>
      <c r="F233" s="15" t="s">
        <v>888</v>
      </c>
      <c r="G233" s="14" t="s">
        <v>887</v>
      </c>
      <c r="H233" s="15" t="s">
        <v>888</v>
      </c>
      <c r="I233" s="21">
        <v>42020</v>
      </c>
      <c r="J233" s="21">
        <v>42369</v>
      </c>
      <c r="K233" s="16">
        <f>918.5+3000+5000+1600</f>
        <v>10518.5</v>
      </c>
      <c r="L233" s="16">
        <v>8661.6</v>
      </c>
      <c r="M233" s="30"/>
    </row>
    <row r="234" spans="1:13" ht="25.5" x14ac:dyDescent="0.25">
      <c r="A234" s="15">
        <v>2015</v>
      </c>
      <c r="B234" s="15" t="s">
        <v>425</v>
      </c>
      <c r="C234" s="14" t="s">
        <v>426</v>
      </c>
      <c r="D234" s="14" t="s">
        <v>73</v>
      </c>
      <c r="E234" s="24" t="s">
        <v>885</v>
      </c>
      <c r="F234" s="15" t="s">
        <v>886</v>
      </c>
      <c r="G234" s="14" t="s">
        <v>885</v>
      </c>
      <c r="H234" s="15" t="s">
        <v>886</v>
      </c>
      <c r="I234" s="21">
        <v>42020</v>
      </c>
      <c r="J234" s="21">
        <v>42369</v>
      </c>
      <c r="K234" s="16">
        <f>500+200+500+500+576+200+200+100+500</f>
        <v>3276</v>
      </c>
      <c r="L234" s="16">
        <v>2980.74</v>
      </c>
      <c r="M234" s="30"/>
    </row>
    <row r="235" spans="1:13" ht="25.5" x14ac:dyDescent="0.25">
      <c r="A235" s="15">
        <v>2015</v>
      </c>
      <c r="B235" s="15" t="s">
        <v>423</v>
      </c>
      <c r="C235" s="14" t="s">
        <v>424</v>
      </c>
      <c r="D235" s="14" t="s">
        <v>73</v>
      </c>
      <c r="E235" s="24" t="s">
        <v>883</v>
      </c>
      <c r="F235" s="15" t="s">
        <v>884</v>
      </c>
      <c r="G235" s="14" t="s">
        <v>883</v>
      </c>
      <c r="H235" s="15" t="s">
        <v>884</v>
      </c>
      <c r="I235" s="21">
        <v>42020</v>
      </c>
      <c r="J235" s="21">
        <v>42369</v>
      </c>
      <c r="K235" s="16">
        <f>4000+380+5540+3950+3170</f>
        <v>17040</v>
      </c>
      <c r="L235" s="16">
        <v>11638.96</v>
      </c>
      <c r="M235" s="30"/>
    </row>
    <row r="236" spans="1:13" ht="25.5" x14ac:dyDescent="0.25">
      <c r="A236" s="15">
        <v>2015</v>
      </c>
      <c r="B236" s="15" t="s">
        <v>421</v>
      </c>
      <c r="C236" s="14" t="s">
        <v>422</v>
      </c>
      <c r="D236" s="14" t="s">
        <v>73</v>
      </c>
      <c r="E236" s="24" t="s">
        <v>881</v>
      </c>
      <c r="F236" s="15" t="s">
        <v>882</v>
      </c>
      <c r="G236" s="14" t="s">
        <v>881</v>
      </c>
      <c r="H236" s="15" t="s">
        <v>882</v>
      </c>
      <c r="I236" s="21">
        <v>42020</v>
      </c>
      <c r="J236" s="21">
        <v>42369</v>
      </c>
      <c r="K236" s="16">
        <f>400+800+300+200+150</f>
        <v>1850</v>
      </c>
      <c r="L236" s="16">
        <v>747.05</v>
      </c>
      <c r="M236" s="30"/>
    </row>
    <row r="237" spans="1:13" ht="25.5" x14ac:dyDescent="0.25">
      <c r="A237" s="15">
        <v>2015</v>
      </c>
      <c r="B237" s="15" t="s">
        <v>419</v>
      </c>
      <c r="C237" s="14" t="s">
        <v>420</v>
      </c>
      <c r="D237" s="14" t="s">
        <v>73</v>
      </c>
      <c r="E237" s="24" t="s">
        <v>879</v>
      </c>
      <c r="F237" s="15" t="s">
        <v>880</v>
      </c>
      <c r="G237" s="14" t="s">
        <v>879</v>
      </c>
      <c r="H237" s="15" t="s">
        <v>880</v>
      </c>
      <c r="I237" s="21">
        <v>42020</v>
      </c>
      <c r="J237" s="21">
        <v>42369</v>
      </c>
      <c r="K237" s="16">
        <f>400+600+700+150+250+586+300</f>
        <v>2986</v>
      </c>
      <c r="L237" s="16">
        <v>866.95</v>
      </c>
      <c r="M237" s="30"/>
    </row>
    <row r="238" spans="1:13" ht="25.5" x14ac:dyDescent="0.25">
      <c r="A238" s="15">
        <v>2015</v>
      </c>
      <c r="B238" s="15" t="s">
        <v>417</v>
      </c>
      <c r="C238" s="14" t="s">
        <v>418</v>
      </c>
      <c r="D238" s="14" t="s">
        <v>73</v>
      </c>
      <c r="E238" s="24" t="s">
        <v>877</v>
      </c>
      <c r="F238" s="15" t="s">
        <v>878</v>
      </c>
      <c r="G238" s="14" t="s">
        <v>877</v>
      </c>
      <c r="H238" s="15" t="s">
        <v>878</v>
      </c>
      <c r="I238" s="21">
        <v>42005</v>
      </c>
      <c r="J238" s="21">
        <v>42369</v>
      </c>
      <c r="K238" s="16">
        <f>4200+3000+2000+4339</f>
        <v>13539</v>
      </c>
      <c r="L238" s="16">
        <v>13538.99</v>
      </c>
      <c r="M238" s="30"/>
    </row>
    <row r="239" spans="1:13" ht="25.5" x14ac:dyDescent="0.25">
      <c r="A239" s="15">
        <v>2015</v>
      </c>
      <c r="B239" s="15" t="s">
        <v>415</v>
      </c>
      <c r="C239" s="14" t="s">
        <v>416</v>
      </c>
      <c r="D239" s="14" t="s">
        <v>73</v>
      </c>
      <c r="E239" s="24" t="s">
        <v>875</v>
      </c>
      <c r="F239" s="15" t="s">
        <v>876</v>
      </c>
      <c r="G239" s="14" t="s">
        <v>875</v>
      </c>
      <c r="H239" s="15" t="s">
        <v>876</v>
      </c>
      <c r="I239" s="21">
        <v>42005</v>
      </c>
      <c r="J239" s="21">
        <v>42369</v>
      </c>
      <c r="K239" s="16">
        <f>462+2002</f>
        <v>2464</v>
      </c>
      <c r="L239" s="16">
        <v>2410</v>
      </c>
      <c r="M239" s="30"/>
    </row>
    <row r="240" spans="1:13" ht="25.5" x14ac:dyDescent="0.25">
      <c r="A240" s="15">
        <v>2015</v>
      </c>
      <c r="B240" s="15" t="s">
        <v>413</v>
      </c>
      <c r="C240" s="14" t="s">
        <v>414</v>
      </c>
      <c r="D240" s="14" t="s">
        <v>73</v>
      </c>
      <c r="E240" s="24" t="s">
        <v>873</v>
      </c>
      <c r="F240" s="15" t="s">
        <v>874</v>
      </c>
      <c r="G240" s="14" t="s">
        <v>873</v>
      </c>
      <c r="H240" s="15" t="s">
        <v>874</v>
      </c>
      <c r="I240" s="21">
        <v>42005</v>
      </c>
      <c r="J240" s="21">
        <v>42369</v>
      </c>
      <c r="K240" s="16">
        <v>7300</v>
      </c>
      <c r="L240" s="16">
        <v>6585</v>
      </c>
      <c r="M240" s="30"/>
    </row>
    <row r="241" spans="1:13" ht="25.5" x14ac:dyDescent="0.25">
      <c r="A241" s="15">
        <v>2015</v>
      </c>
      <c r="B241" s="15" t="s">
        <v>411</v>
      </c>
      <c r="C241" s="14" t="s">
        <v>412</v>
      </c>
      <c r="D241" s="14" t="s">
        <v>73</v>
      </c>
      <c r="E241" s="24" t="s">
        <v>871</v>
      </c>
      <c r="F241" s="15" t="s">
        <v>872</v>
      </c>
      <c r="G241" s="14" t="s">
        <v>871</v>
      </c>
      <c r="H241" s="15" t="s">
        <v>872</v>
      </c>
      <c r="I241" s="21">
        <v>42005</v>
      </c>
      <c r="J241" s="21">
        <v>42369</v>
      </c>
      <c r="K241" s="16">
        <v>2700</v>
      </c>
      <c r="L241" s="16">
        <v>2380</v>
      </c>
      <c r="M241" s="30"/>
    </row>
    <row r="242" spans="1:13" ht="25.5" x14ac:dyDescent="0.25">
      <c r="A242" s="15">
        <v>2015</v>
      </c>
      <c r="B242" s="15" t="s">
        <v>409</v>
      </c>
      <c r="C242" s="14" t="s">
        <v>410</v>
      </c>
      <c r="D242" s="14" t="s">
        <v>73</v>
      </c>
      <c r="E242" s="24" t="s">
        <v>869</v>
      </c>
      <c r="F242" s="15" t="s">
        <v>870</v>
      </c>
      <c r="G242" s="14" t="s">
        <v>869</v>
      </c>
      <c r="H242" s="15" t="s">
        <v>870</v>
      </c>
      <c r="I242" s="21">
        <v>42005</v>
      </c>
      <c r="J242" s="21">
        <v>42369</v>
      </c>
      <c r="K242" s="16">
        <f>500+990+1805+6.4+2625+0.6+250</f>
        <v>6177</v>
      </c>
      <c r="L242" s="16">
        <v>3260.64</v>
      </c>
      <c r="M242" s="30"/>
    </row>
    <row r="243" spans="1:13" ht="25.5" x14ac:dyDescent="0.25">
      <c r="A243" s="15">
        <v>2015</v>
      </c>
      <c r="B243" s="15" t="s">
        <v>407</v>
      </c>
      <c r="C243" s="14" t="s">
        <v>408</v>
      </c>
      <c r="D243" s="14" t="s">
        <v>73</v>
      </c>
      <c r="E243" s="24" t="s">
        <v>867</v>
      </c>
      <c r="F243" s="15" t="s">
        <v>868</v>
      </c>
      <c r="G243" s="14" t="s">
        <v>867</v>
      </c>
      <c r="H243" s="15" t="s">
        <v>868</v>
      </c>
      <c r="I243" s="21">
        <v>42005</v>
      </c>
      <c r="J243" s="21">
        <v>42369</v>
      </c>
      <c r="K243" s="16">
        <f>1000+2300+688</f>
        <v>3988</v>
      </c>
      <c r="L243" s="16">
        <v>2111.21</v>
      </c>
      <c r="M243" s="30"/>
    </row>
    <row r="244" spans="1:13" ht="25.5" x14ac:dyDescent="0.25">
      <c r="A244" s="15">
        <v>2015</v>
      </c>
      <c r="B244" s="15" t="s">
        <v>405</v>
      </c>
      <c r="C244" s="14" t="s">
        <v>406</v>
      </c>
      <c r="D244" s="14" t="s">
        <v>73</v>
      </c>
      <c r="E244" s="24" t="s">
        <v>865</v>
      </c>
      <c r="F244" s="15" t="s">
        <v>866</v>
      </c>
      <c r="G244" s="14" t="s">
        <v>865</v>
      </c>
      <c r="H244" s="15" t="s">
        <v>866</v>
      </c>
      <c r="I244" s="21">
        <v>42005</v>
      </c>
      <c r="J244" s="21">
        <v>42369</v>
      </c>
      <c r="K244" s="16">
        <f>200+400+100+150+50+50+150</f>
        <v>1100</v>
      </c>
      <c r="L244" s="16">
        <v>102.46</v>
      </c>
      <c r="M244" s="30"/>
    </row>
    <row r="245" spans="1:13" ht="25.5" x14ac:dyDescent="0.25">
      <c r="A245" s="15">
        <v>2015</v>
      </c>
      <c r="B245" s="15" t="s">
        <v>403</v>
      </c>
      <c r="C245" s="14" t="s">
        <v>404</v>
      </c>
      <c r="D245" s="14" t="s">
        <v>73</v>
      </c>
      <c r="E245" s="24" t="s">
        <v>863</v>
      </c>
      <c r="F245" s="15" t="s">
        <v>864</v>
      </c>
      <c r="G245" s="14" t="s">
        <v>863</v>
      </c>
      <c r="H245" s="15" t="s">
        <v>864</v>
      </c>
      <c r="I245" s="21">
        <v>42005</v>
      </c>
      <c r="J245" s="21">
        <v>42369</v>
      </c>
      <c r="K245" s="16">
        <v>5000</v>
      </c>
      <c r="L245" s="16">
        <v>4170.5</v>
      </c>
      <c r="M245" s="30"/>
    </row>
    <row r="246" spans="1:13" ht="25.5" x14ac:dyDescent="0.25">
      <c r="A246" s="15">
        <v>2015</v>
      </c>
      <c r="B246" s="15" t="s">
        <v>401</v>
      </c>
      <c r="C246" s="14" t="s">
        <v>402</v>
      </c>
      <c r="D246" s="14" t="s">
        <v>73</v>
      </c>
      <c r="E246" s="24" t="s">
        <v>861</v>
      </c>
      <c r="F246" s="15" t="s">
        <v>862</v>
      </c>
      <c r="G246" s="14" t="s">
        <v>861</v>
      </c>
      <c r="H246" s="15" t="s">
        <v>862</v>
      </c>
      <c r="I246" s="21">
        <v>42005</v>
      </c>
      <c r="J246" s="21">
        <v>42369</v>
      </c>
      <c r="K246" s="16">
        <v>5986.08</v>
      </c>
      <c r="L246" s="16">
        <v>5986.08</v>
      </c>
      <c r="M246" s="30"/>
    </row>
    <row r="247" spans="1:13" ht="38.25" x14ac:dyDescent="0.25">
      <c r="A247" s="15">
        <v>2014</v>
      </c>
      <c r="B247" s="24" t="s">
        <v>400</v>
      </c>
      <c r="C247" s="1" t="s">
        <v>91</v>
      </c>
      <c r="D247" s="1" t="s">
        <v>88</v>
      </c>
      <c r="E247" s="1" t="s">
        <v>1419</v>
      </c>
      <c r="F247" s="19" t="s">
        <v>1420</v>
      </c>
      <c r="G247" s="1" t="s">
        <v>1315</v>
      </c>
      <c r="H247" s="15" t="s">
        <v>1167</v>
      </c>
      <c r="I247" s="21">
        <v>42003</v>
      </c>
      <c r="J247" s="21">
        <v>41682</v>
      </c>
      <c r="K247" s="29">
        <v>20000</v>
      </c>
      <c r="L247" s="29">
        <v>17040.400000000001</v>
      </c>
      <c r="M247" s="30"/>
    </row>
    <row r="248" spans="1:13" ht="25.5" x14ac:dyDescent="0.25">
      <c r="A248" s="15">
        <v>2014</v>
      </c>
      <c r="B248" s="15" t="s">
        <v>398</v>
      </c>
      <c r="C248" s="14" t="s">
        <v>399</v>
      </c>
      <c r="D248" s="14" t="s">
        <v>73</v>
      </c>
      <c r="E248" s="24" t="s">
        <v>1060</v>
      </c>
      <c r="F248" s="15" t="s">
        <v>1061</v>
      </c>
      <c r="G248" s="14" t="s">
        <v>1060</v>
      </c>
      <c r="H248" s="15" t="s">
        <v>1061</v>
      </c>
      <c r="I248" s="21">
        <v>41997</v>
      </c>
      <c r="J248" s="21">
        <v>42004</v>
      </c>
      <c r="K248" s="16">
        <v>61.13</v>
      </c>
      <c r="L248" s="16">
        <v>61.13</v>
      </c>
      <c r="M248" s="30"/>
    </row>
    <row r="249" spans="1:13" ht="25.5" x14ac:dyDescent="0.25">
      <c r="A249" s="15">
        <v>2014</v>
      </c>
      <c r="B249" s="15" t="s">
        <v>396</v>
      </c>
      <c r="C249" s="14" t="s">
        <v>397</v>
      </c>
      <c r="D249" s="14" t="s">
        <v>73</v>
      </c>
      <c r="E249" s="24" t="s">
        <v>986</v>
      </c>
      <c r="F249" s="15" t="s">
        <v>987</v>
      </c>
      <c r="G249" s="14" t="s">
        <v>986</v>
      </c>
      <c r="H249" s="15" t="s">
        <v>987</v>
      </c>
      <c r="I249" s="21">
        <v>41974</v>
      </c>
      <c r="J249" s="21">
        <v>42004</v>
      </c>
      <c r="K249" s="16">
        <v>1500</v>
      </c>
      <c r="L249" s="16">
        <v>624.05999999999995</v>
      </c>
      <c r="M249" s="30"/>
    </row>
    <row r="250" spans="1:13" ht="25.5" x14ac:dyDescent="0.25">
      <c r="A250" s="15">
        <v>2014</v>
      </c>
      <c r="B250" s="15" t="s">
        <v>394</v>
      </c>
      <c r="C250" s="14" t="s">
        <v>395</v>
      </c>
      <c r="D250" s="14" t="s">
        <v>73</v>
      </c>
      <c r="E250" s="24" t="s">
        <v>1207</v>
      </c>
      <c r="F250" s="15" t="s">
        <v>981</v>
      </c>
      <c r="G250" s="14" t="s">
        <v>1207</v>
      </c>
      <c r="H250" s="15" t="s">
        <v>981</v>
      </c>
      <c r="I250" s="21">
        <v>41640</v>
      </c>
      <c r="J250" s="21">
        <v>42369</v>
      </c>
      <c r="K250" s="16">
        <v>3436</v>
      </c>
      <c r="L250" s="16">
        <v>436</v>
      </c>
      <c r="M250" s="30"/>
    </row>
    <row r="251" spans="1:13" ht="25.5" x14ac:dyDescent="0.25">
      <c r="A251" s="15">
        <v>2014</v>
      </c>
      <c r="B251" s="15" t="s">
        <v>392</v>
      </c>
      <c r="C251" s="14" t="s">
        <v>393</v>
      </c>
      <c r="D251" s="14" t="s">
        <v>73</v>
      </c>
      <c r="E251" s="24" t="s">
        <v>954</v>
      </c>
      <c r="F251" s="15" t="s">
        <v>955</v>
      </c>
      <c r="G251" s="14" t="s">
        <v>954</v>
      </c>
      <c r="H251" s="15" t="s">
        <v>955</v>
      </c>
      <c r="I251" s="21">
        <v>41913</v>
      </c>
      <c r="J251" s="21">
        <v>42004</v>
      </c>
      <c r="K251" s="16">
        <v>110</v>
      </c>
      <c r="L251" s="16">
        <v>110</v>
      </c>
      <c r="M251" s="30"/>
    </row>
    <row r="252" spans="1:13" ht="25.5" x14ac:dyDescent="0.25">
      <c r="A252" s="15">
        <v>2014</v>
      </c>
      <c r="B252" s="15" t="s">
        <v>390</v>
      </c>
      <c r="C252" s="14" t="s">
        <v>391</v>
      </c>
      <c r="D252" s="14" t="s">
        <v>73</v>
      </c>
      <c r="E252" s="24" t="s">
        <v>1029</v>
      </c>
      <c r="F252" s="15" t="s">
        <v>1030</v>
      </c>
      <c r="G252" s="14" t="s">
        <v>1029</v>
      </c>
      <c r="H252" s="15" t="s">
        <v>1030</v>
      </c>
      <c r="I252" s="21">
        <v>41985</v>
      </c>
      <c r="J252" s="21">
        <v>42004</v>
      </c>
      <c r="K252" s="16">
        <v>1176.8</v>
      </c>
      <c r="L252" s="16">
        <v>1176.8</v>
      </c>
      <c r="M252" s="30"/>
    </row>
    <row r="253" spans="1:13" ht="63.75" x14ac:dyDescent="0.25">
      <c r="A253" s="15">
        <v>2014</v>
      </c>
      <c r="B253" s="24" t="s">
        <v>388</v>
      </c>
      <c r="C253" s="1" t="s">
        <v>389</v>
      </c>
      <c r="D253" s="1" t="s">
        <v>152</v>
      </c>
      <c r="E253" s="1" t="s">
        <v>1417</v>
      </c>
      <c r="F253" s="19" t="s">
        <v>1418</v>
      </c>
      <c r="G253" s="1" t="s">
        <v>1316</v>
      </c>
      <c r="H253" s="15" t="s">
        <v>1317</v>
      </c>
      <c r="I253" s="21">
        <v>41977</v>
      </c>
      <c r="J253" s="21">
        <v>42219</v>
      </c>
      <c r="K253" s="29">
        <v>324000</v>
      </c>
      <c r="L253" s="29"/>
      <c r="M253" s="30"/>
    </row>
    <row r="254" spans="1:13" ht="25.5" x14ac:dyDescent="0.25">
      <c r="A254" s="15">
        <v>2014</v>
      </c>
      <c r="B254" s="15" t="s">
        <v>386</v>
      </c>
      <c r="C254" s="14" t="s">
        <v>387</v>
      </c>
      <c r="D254" s="14" t="s">
        <v>73</v>
      </c>
      <c r="E254" s="24" t="s">
        <v>869</v>
      </c>
      <c r="F254" s="15" t="s">
        <v>870</v>
      </c>
      <c r="G254" s="14" t="s">
        <v>869</v>
      </c>
      <c r="H254" s="15" t="s">
        <v>870</v>
      </c>
      <c r="I254" s="21">
        <v>41977</v>
      </c>
      <c r="J254" s="21">
        <v>42004</v>
      </c>
      <c r="K254" s="16">
        <v>3521</v>
      </c>
      <c r="L254" s="16">
        <v>3521</v>
      </c>
      <c r="M254" s="30"/>
    </row>
    <row r="255" spans="1:13" ht="25.5" x14ac:dyDescent="0.25">
      <c r="A255" s="15">
        <v>2014</v>
      </c>
      <c r="B255" s="15" t="s">
        <v>384</v>
      </c>
      <c r="C255" s="14" t="s">
        <v>385</v>
      </c>
      <c r="D255" s="14" t="s">
        <v>73</v>
      </c>
      <c r="E255" s="24" t="s">
        <v>1208</v>
      </c>
      <c r="F255" s="15" t="s">
        <v>1209</v>
      </c>
      <c r="G255" s="14" t="s">
        <v>1208</v>
      </c>
      <c r="H255" s="15" t="s">
        <v>1209</v>
      </c>
      <c r="I255" s="21">
        <v>41977</v>
      </c>
      <c r="J255" s="21">
        <v>42004</v>
      </c>
      <c r="K255" s="16">
        <v>2370</v>
      </c>
      <c r="L255" s="16">
        <v>2244.46</v>
      </c>
      <c r="M255" s="30"/>
    </row>
    <row r="256" spans="1:13" ht="25.5" x14ac:dyDescent="0.25">
      <c r="A256" s="15">
        <v>2014</v>
      </c>
      <c r="B256" s="15" t="s">
        <v>382</v>
      </c>
      <c r="C256" s="14" t="s">
        <v>383</v>
      </c>
      <c r="D256" s="14" t="s">
        <v>77</v>
      </c>
      <c r="E256" s="24" t="s">
        <v>998</v>
      </c>
      <c r="F256" s="15" t="s">
        <v>942</v>
      </c>
      <c r="G256" s="14" t="s">
        <v>998</v>
      </c>
      <c r="H256" s="15" t="s">
        <v>942</v>
      </c>
      <c r="I256" s="21">
        <v>41975</v>
      </c>
      <c r="J256" s="21">
        <v>42004</v>
      </c>
      <c r="K256" s="16">
        <v>150000</v>
      </c>
      <c r="L256" s="16">
        <v>127702.77</v>
      </c>
      <c r="M256" s="30"/>
    </row>
    <row r="257" spans="1:13" ht="51" x14ac:dyDescent="0.25">
      <c r="A257" s="15">
        <v>2014</v>
      </c>
      <c r="B257" s="24" t="s">
        <v>380</v>
      </c>
      <c r="C257" s="1" t="s">
        <v>381</v>
      </c>
      <c r="D257" s="1" t="s">
        <v>88</v>
      </c>
      <c r="E257" s="1" t="s">
        <v>1415</v>
      </c>
      <c r="F257" s="19" t="s">
        <v>1416</v>
      </c>
      <c r="G257" s="1" t="s">
        <v>1137</v>
      </c>
      <c r="H257" s="15" t="s">
        <v>1138</v>
      </c>
      <c r="I257" s="21">
        <v>41640</v>
      </c>
      <c r="J257" s="21">
        <v>42004</v>
      </c>
      <c r="K257" s="29">
        <v>38000</v>
      </c>
      <c r="L257" s="29">
        <v>25418.5</v>
      </c>
      <c r="M257" s="30"/>
    </row>
    <row r="258" spans="1:13" ht="25.5" x14ac:dyDescent="0.25">
      <c r="A258" s="15">
        <v>2014</v>
      </c>
      <c r="B258" s="15" t="s">
        <v>378</v>
      </c>
      <c r="C258" s="14" t="s">
        <v>379</v>
      </c>
      <c r="D258" s="14" t="s">
        <v>77</v>
      </c>
      <c r="E258" s="24" t="s">
        <v>935</v>
      </c>
      <c r="F258" s="15" t="s">
        <v>936</v>
      </c>
      <c r="G258" s="14" t="s">
        <v>935</v>
      </c>
      <c r="H258" s="15" t="s">
        <v>936</v>
      </c>
      <c r="I258" s="21">
        <v>41963</v>
      </c>
      <c r="J258" s="21">
        <v>42035</v>
      </c>
      <c r="K258" s="16">
        <f>21000+1400</f>
        <v>22400</v>
      </c>
      <c r="L258" s="16">
        <v>22400</v>
      </c>
      <c r="M258" s="30"/>
    </row>
    <row r="259" spans="1:13" ht="25.5" x14ac:dyDescent="0.25">
      <c r="A259" s="15">
        <v>2014</v>
      </c>
      <c r="B259" s="15" t="s">
        <v>376</v>
      </c>
      <c r="C259" s="14" t="s">
        <v>377</v>
      </c>
      <c r="D259" s="14" t="s">
        <v>77</v>
      </c>
      <c r="E259" s="24" t="s">
        <v>1285</v>
      </c>
      <c r="F259" s="15" t="s">
        <v>938</v>
      </c>
      <c r="G259" s="14" t="s">
        <v>1285</v>
      </c>
      <c r="H259" s="15" t="s">
        <v>938</v>
      </c>
      <c r="I259" s="21">
        <v>41963</v>
      </c>
      <c r="J259" s="21">
        <v>42035</v>
      </c>
      <c r="K259" s="16">
        <v>15000</v>
      </c>
      <c r="L259" s="16">
        <v>15000</v>
      </c>
      <c r="M259" s="30"/>
    </row>
    <row r="260" spans="1:13" ht="25.5" x14ac:dyDescent="0.25">
      <c r="A260" s="15">
        <v>2014</v>
      </c>
      <c r="B260" s="15" t="s">
        <v>374</v>
      </c>
      <c r="C260" s="14" t="s">
        <v>375</v>
      </c>
      <c r="D260" s="14" t="s">
        <v>77</v>
      </c>
      <c r="E260" s="24" t="s">
        <v>1059</v>
      </c>
      <c r="F260" s="15" t="s">
        <v>940</v>
      </c>
      <c r="G260" s="14" t="s">
        <v>1059</v>
      </c>
      <c r="H260" s="15" t="s">
        <v>940</v>
      </c>
      <c r="I260" s="21">
        <v>41963</v>
      </c>
      <c r="J260" s="21">
        <v>42035</v>
      </c>
      <c r="K260" s="16">
        <v>30000</v>
      </c>
      <c r="L260" s="16">
        <v>30000</v>
      </c>
      <c r="M260" s="30"/>
    </row>
    <row r="261" spans="1:13" ht="25.5" x14ac:dyDescent="0.25">
      <c r="A261" s="15">
        <v>2014</v>
      </c>
      <c r="B261" s="15" t="s">
        <v>372</v>
      </c>
      <c r="C261" s="14" t="s">
        <v>373</v>
      </c>
      <c r="D261" s="14" t="s">
        <v>73</v>
      </c>
      <c r="E261" s="24" t="s">
        <v>1172</v>
      </c>
      <c r="F261" s="15" t="s">
        <v>1173</v>
      </c>
      <c r="G261" s="14" t="s">
        <v>1172</v>
      </c>
      <c r="H261" s="15" t="s">
        <v>1173</v>
      </c>
      <c r="I261" s="21">
        <v>41821</v>
      </c>
      <c r="J261" s="21">
        <v>42004</v>
      </c>
      <c r="K261" s="16">
        <v>1144</v>
      </c>
      <c r="L261" s="16">
        <v>1144</v>
      </c>
      <c r="M261" s="30"/>
    </row>
    <row r="262" spans="1:13" ht="25.5" x14ac:dyDescent="0.25">
      <c r="A262" s="15">
        <v>2014</v>
      </c>
      <c r="B262" s="24" t="s">
        <v>370</v>
      </c>
      <c r="C262" s="1" t="s">
        <v>371</v>
      </c>
      <c r="D262" s="1" t="s">
        <v>88</v>
      </c>
      <c r="E262" s="1" t="s">
        <v>1413</v>
      </c>
      <c r="F262" s="19" t="s">
        <v>1414</v>
      </c>
      <c r="G262" s="1" t="s">
        <v>879</v>
      </c>
      <c r="H262" s="15" t="s">
        <v>880</v>
      </c>
      <c r="I262" s="21">
        <v>41944</v>
      </c>
      <c r="J262" s="21">
        <v>42004</v>
      </c>
      <c r="K262" s="29">
        <v>800</v>
      </c>
      <c r="L262" s="29">
        <v>696.6</v>
      </c>
      <c r="M262" s="30"/>
    </row>
    <row r="263" spans="1:13" ht="25.5" x14ac:dyDescent="0.25">
      <c r="A263" s="15">
        <v>2014</v>
      </c>
      <c r="B263" s="15" t="s">
        <v>368</v>
      </c>
      <c r="C263" s="14" t="s">
        <v>369</v>
      </c>
      <c r="D263" s="14" t="s">
        <v>73</v>
      </c>
      <c r="E263" s="24" t="s">
        <v>1003</v>
      </c>
      <c r="F263" s="15" t="s">
        <v>1004</v>
      </c>
      <c r="G263" s="14" t="s">
        <v>1003</v>
      </c>
      <c r="H263" s="15" t="s">
        <v>1004</v>
      </c>
      <c r="I263" s="21">
        <v>41960</v>
      </c>
      <c r="J263" s="21">
        <v>42004</v>
      </c>
      <c r="K263" s="16">
        <v>9450</v>
      </c>
      <c r="L263" s="16">
        <v>9450</v>
      </c>
      <c r="M263" s="30"/>
    </row>
    <row r="264" spans="1:13" ht="25.5" x14ac:dyDescent="0.25">
      <c r="A264" s="15">
        <v>2014</v>
      </c>
      <c r="B264" s="15" t="s">
        <v>366</v>
      </c>
      <c r="C264" s="14" t="s">
        <v>367</v>
      </c>
      <c r="D264" s="14" t="s">
        <v>73</v>
      </c>
      <c r="E264" s="24" t="s">
        <v>1003</v>
      </c>
      <c r="F264" s="15" t="s">
        <v>1004</v>
      </c>
      <c r="G264" s="14" t="s">
        <v>1003</v>
      </c>
      <c r="H264" s="15" t="s">
        <v>1004</v>
      </c>
      <c r="I264" s="21">
        <v>41960</v>
      </c>
      <c r="J264" s="21">
        <v>42004</v>
      </c>
      <c r="K264" s="16">
        <v>1730</v>
      </c>
      <c r="L264" s="16">
        <v>1730</v>
      </c>
      <c r="M264" s="30"/>
    </row>
    <row r="265" spans="1:13" ht="25.5" x14ac:dyDescent="0.25">
      <c r="A265" s="15">
        <v>2014</v>
      </c>
      <c r="B265" s="15" t="s">
        <v>364</v>
      </c>
      <c r="C265" s="14" t="s">
        <v>365</v>
      </c>
      <c r="D265" s="14" t="s">
        <v>73</v>
      </c>
      <c r="E265" s="24" t="s">
        <v>1313</v>
      </c>
      <c r="F265" s="15" t="s">
        <v>1314</v>
      </c>
      <c r="G265" s="14" t="s">
        <v>1313</v>
      </c>
      <c r="H265" s="15" t="s">
        <v>1314</v>
      </c>
      <c r="I265" s="21">
        <v>41950</v>
      </c>
      <c r="J265" s="21">
        <v>42369</v>
      </c>
      <c r="K265" s="16">
        <v>25000</v>
      </c>
      <c r="L265" s="16">
        <v>22098.61</v>
      </c>
      <c r="M265" s="30"/>
    </row>
    <row r="266" spans="1:13" ht="25.5" x14ac:dyDescent="0.25">
      <c r="A266" s="15">
        <v>2014</v>
      </c>
      <c r="B266" s="15" t="s">
        <v>362</v>
      </c>
      <c r="C266" s="14" t="s">
        <v>363</v>
      </c>
      <c r="D266" s="14" t="s">
        <v>73</v>
      </c>
      <c r="E266" s="24" t="s">
        <v>1210</v>
      </c>
      <c r="F266" s="15" t="s">
        <v>1211</v>
      </c>
      <c r="G266" s="14" t="s">
        <v>1210</v>
      </c>
      <c r="H266" s="15" t="s">
        <v>1211</v>
      </c>
      <c r="I266" s="21">
        <v>41943</v>
      </c>
      <c r="J266" s="21">
        <v>42004</v>
      </c>
      <c r="K266" s="16">
        <v>786.96</v>
      </c>
      <c r="L266" s="16">
        <v>786.95</v>
      </c>
      <c r="M266" s="30"/>
    </row>
    <row r="267" spans="1:13" ht="25.5" x14ac:dyDescent="0.25">
      <c r="A267" s="15">
        <v>2014</v>
      </c>
      <c r="B267" s="15">
        <v>5978799503</v>
      </c>
      <c r="C267" s="14" t="s">
        <v>361</v>
      </c>
      <c r="D267" s="14" t="s">
        <v>77</v>
      </c>
      <c r="E267" s="24" t="s">
        <v>1311</v>
      </c>
      <c r="F267" s="15" t="s">
        <v>1312</v>
      </c>
      <c r="G267" s="14" t="s">
        <v>1311</v>
      </c>
      <c r="H267" s="15" t="s">
        <v>1312</v>
      </c>
      <c r="I267" s="21">
        <v>41913</v>
      </c>
      <c r="J267" s="21">
        <v>42358</v>
      </c>
      <c r="K267" s="16">
        <v>900000</v>
      </c>
      <c r="L267" s="16">
        <v>734507.03</v>
      </c>
      <c r="M267" s="30"/>
    </row>
    <row r="268" spans="1:13" ht="63.75" x14ac:dyDescent="0.25">
      <c r="A268" s="15">
        <v>2014</v>
      </c>
      <c r="B268" s="24" t="s">
        <v>359</v>
      </c>
      <c r="C268" s="1" t="s">
        <v>360</v>
      </c>
      <c r="D268" s="1" t="s">
        <v>88</v>
      </c>
      <c r="E268" s="1" t="s">
        <v>1411</v>
      </c>
      <c r="F268" s="19" t="s">
        <v>1412</v>
      </c>
      <c r="G268" s="1" t="s">
        <v>1309</v>
      </c>
      <c r="H268" s="15" t="s">
        <v>1310</v>
      </c>
      <c r="I268" s="21">
        <v>41932</v>
      </c>
      <c r="J268" s="21">
        <v>42136</v>
      </c>
      <c r="K268" s="29">
        <v>95000</v>
      </c>
      <c r="L268" s="29">
        <v>94925</v>
      </c>
      <c r="M268" s="30"/>
    </row>
    <row r="269" spans="1:13" ht="76.5" x14ac:dyDescent="0.25">
      <c r="A269" s="15">
        <v>2014</v>
      </c>
      <c r="B269" s="24" t="s">
        <v>357</v>
      </c>
      <c r="C269" s="1" t="s">
        <v>358</v>
      </c>
      <c r="D269" s="1" t="s">
        <v>88</v>
      </c>
      <c r="E269" s="1" t="s">
        <v>1410</v>
      </c>
      <c r="F269" s="19" t="s">
        <v>1403</v>
      </c>
      <c r="G269" s="1" t="s">
        <v>1278</v>
      </c>
      <c r="H269" s="15" t="s">
        <v>1125</v>
      </c>
      <c r="I269" s="21">
        <v>42036</v>
      </c>
      <c r="J269" s="21">
        <v>42766</v>
      </c>
      <c r="K269" s="29">
        <v>32460</v>
      </c>
      <c r="L269" s="29">
        <v>3921.25</v>
      </c>
      <c r="M269" s="30"/>
    </row>
    <row r="270" spans="1:13" ht="25.5" x14ac:dyDescent="0.25">
      <c r="A270" s="15">
        <v>2014</v>
      </c>
      <c r="B270" s="15" t="s">
        <v>355</v>
      </c>
      <c r="C270" s="14" t="s">
        <v>356</v>
      </c>
      <c r="D270" s="14" t="s">
        <v>73</v>
      </c>
      <c r="E270" s="24" t="s">
        <v>1027</v>
      </c>
      <c r="F270" s="15" t="s">
        <v>1028</v>
      </c>
      <c r="G270" s="14" t="s">
        <v>1027</v>
      </c>
      <c r="H270" s="15" t="s">
        <v>1028</v>
      </c>
      <c r="I270" s="21">
        <v>41929</v>
      </c>
      <c r="J270" s="21">
        <v>42004</v>
      </c>
      <c r="K270" s="16">
        <f>4500+2900+2000</f>
        <v>9400</v>
      </c>
      <c r="L270" s="16">
        <v>9400</v>
      </c>
      <c r="M270" s="30"/>
    </row>
    <row r="271" spans="1:13" ht="25.5" x14ac:dyDescent="0.25">
      <c r="A271" s="15">
        <v>2014</v>
      </c>
      <c r="B271" s="15" t="s">
        <v>353</v>
      </c>
      <c r="C271" s="14" t="s">
        <v>354</v>
      </c>
      <c r="D271" s="14" t="s">
        <v>73</v>
      </c>
      <c r="E271" s="24" t="s">
        <v>946</v>
      </c>
      <c r="F271" s="15" t="s">
        <v>947</v>
      </c>
      <c r="G271" s="14" t="s">
        <v>946</v>
      </c>
      <c r="H271" s="15" t="s">
        <v>947</v>
      </c>
      <c r="I271" s="21">
        <v>41928</v>
      </c>
      <c r="J271" s="21">
        <v>42004</v>
      </c>
      <c r="K271" s="16">
        <f>600+600</f>
        <v>1200</v>
      </c>
      <c r="L271" s="16">
        <v>1100</v>
      </c>
      <c r="M271" s="30"/>
    </row>
    <row r="272" spans="1:13" ht="25.5" x14ac:dyDescent="0.25">
      <c r="A272" s="15">
        <v>2014</v>
      </c>
      <c r="B272" s="15" t="s">
        <v>351</v>
      </c>
      <c r="C272" s="14" t="s">
        <v>352</v>
      </c>
      <c r="D272" s="14" t="s">
        <v>73</v>
      </c>
      <c r="E272" s="24" t="s">
        <v>1307</v>
      </c>
      <c r="F272" s="15" t="s">
        <v>1308</v>
      </c>
      <c r="G272" s="14" t="s">
        <v>1307</v>
      </c>
      <c r="H272" s="15" t="s">
        <v>1308</v>
      </c>
      <c r="I272" s="21">
        <v>41928</v>
      </c>
      <c r="J272" s="21">
        <v>42004</v>
      </c>
      <c r="K272" s="16">
        <v>540</v>
      </c>
      <c r="L272" s="16">
        <v>540</v>
      </c>
      <c r="M272" s="30"/>
    </row>
    <row r="273" spans="1:13" ht="25.5" x14ac:dyDescent="0.25">
      <c r="A273" s="15">
        <v>2014</v>
      </c>
      <c r="B273" s="15" t="s">
        <v>349</v>
      </c>
      <c r="C273" s="14" t="s">
        <v>350</v>
      </c>
      <c r="D273" s="14" t="s">
        <v>73</v>
      </c>
      <c r="E273" s="24" t="s">
        <v>1305</v>
      </c>
      <c r="F273" s="15" t="s">
        <v>1306</v>
      </c>
      <c r="G273" s="14" t="s">
        <v>1305</v>
      </c>
      <c r="H273" s="15" t="s">
        <v>1306</v>
      </c>
      <c r="I273" s="21">
        <v>41928</v>
      </c>
      <c r="J273" s="21">
        <v>42004</v>
      </c>
      <c r="K273" s="16">
        <v>3800</v>
      </c>
      <c r="L273" s="16">
        <v>3790</v>
      </c>
      <c r="M273" s="30"/>
    </row>
    <row r="274" spans="1:13" ht="38.25" x14ac:dyDescent="0.25">
      <c r="A274" s="15">
        <v>2014</v>
      </c>
      <c r="B274" s="24" t="s">
        <v>347</v>
      </c>
      <c r="C274" s="1" t="s">
        <v>348</v>
      </c>
      <c r="D274" s="1" t="s">
        <v>73</v>
      </c>
      <c r="E274" s="1" t="s">
        <v>1408</v>
      </c>
      <c r="F274" s="19" t="s">
        <v>1409</v>
      </c>
      <c r="G274" s="1" t="s">
        <v>1408</v>
      </c>
      <c r="H274" s="19" t="s">
        <v>1409</v>
      </c>
      <c r="I274" s="21">
        <v>41729</v>
      </c>
      <c r="J274" s="21">
        <v>42185</v>
      </c>
      <c r="K274" s="29">
        <v>33202.92</v>
      </c>
      <c r="L274" s="29">
        <v>21448.52</v>
      </c>
      <c r="M274" s="30"/>
    </row>
    <row r="275" spans="1:13" ht="25.5" x14ac:dyDescent="0.25">
      <c r="A275" s="15">
        <v>2014</v>
      </c>
      <c r="B275" s="15" t="s">
        <v>345</v>
      </c>
      <c r="C275" s="14" t="s">
        <v>346</v>
      </c>
      <c r="D275" s="14" t="s">
        <v>73</v>
      </c>
      <c r="E275" s="24" t="s">
        <v>1303</v>
      </c>
      <c r="F275" s="15" t="s">
        <v>1304</v>
      </c>
      <c r="G275" s="14" t="s">
        <v>1303</v>
      </c>
      <c r="H275" s="15" t="s">
        <v>1304</v>
      </c>
      <c r="I275" s="21">
        <v>41920</v>
      </c>
      <c r="J275" s="21">
        <v>41973</v>
      </c>
      <c r="K275" s="16">
        <v>1232.2</v>
      </c>
      <c r="L275" s="16">
        <v>1010</v>
      </c>
      <c r="M275" s="30"/>
    </row>
    <row r="276" spans="1:13" ht="25.5" x14ac:dyDescent="0.25">
      <c r="A276" s="15">
        <v>2014</v>
      </c>
      <c r="B276" s="15" t="s">
        <v>343</v>
      </c>
      <c r="C276" s="14" t="s">
        <v>344</v>
      </c>
      <c r="D276" s="14" t="s">
        <v>73</v>
      </c>
      <c r="E276" s="24" t="s">
        <v>883</v>
      </c>
      <c r="F276" s="15" t="s">
        <v>884</v>
      </c>
      <c r="G276" s="14" t="s">
        <v>883</v>
      </c>
      <c r="H276" s="15" t="s">
        <v>884</v>
      </c>
      <c r="I276" s="21">
        <v>41885</v>
      </c>
      <c r="J276" s="21">
        <v>42004</v>
      </c>
      <c r="K276" s="16">
        <v>3000</v>
      </c>
      <c r="L276" s="16">
        <v>2462.4</v>
      </c>
      <c r="M276" s="30"/>
    </row>
    <row r="277" spans="1:13" ht="25.5" x14ac:dyDescent="0.25">
      <c r="A277" s="15">
        <v>2014</v>
      </c>
      <c r="B277" s="15" t="s">
        <v>341</v>
      </c>
      <c r="C277" s="14" t="s">
        <v>342</v>
      </c>
      <c r="D277" s="14" t="s">
        <v>73</v>
      </c>
      <c r="E277" s="24" t="s">
        <v>1301</v>
      </c>
      <c r="F277" s="15" t="s">
        <v>1302</v>
      </c>
      <c r="G277" s="14" t="s">
        <v>1301</v>
      </c>
      <c r="H277" s="15" t="s">
        <v>1302</v>
      </c>
      <c r="I277" s="21">
        <v>41887</v>
      </c>
      <c r="J277" s="21">
        <v>42004</v>
      </c>
      <c r="K277" s="16">
        <v>4100</v>
      </c>
      <c r="L277" s="16">
        <v>4050</v>
      </c>
      <c r="M277" s="30"/>
    </row>
    <row r="278" spans="1:13" ht="140.25" x14ac:dyDescent="0.25">
      <c r="A278" s="15">
        <v>2014</v>
      </c>
      <c r="B278" s="24" t="s">
        <v>339</v>
      </c>
      <c r="C278" s="1" t="s">
        <v>340</v>
      </c>
      <c r="D278" s="1" t="s">
        <v>152</v>
      </c>
      <c r="E278" s="1" t="s">
        <v>1406</v>
      </c>
      <c r="F278" s="19" t="s">
        <v>1407</v>
      </c>
      <c r="G278" s="1" t="s">
        <v>1299</v>
      </c>
      <c r="H278" s="15" t="s">
        <v>1300</v>
      </c>
      <c r="I278" s="21">
        <v>42005</v>
      </c>
      <c r="J278" s="21">
        <v>42735</v>
      </c>
      <c r="K278" s="29">
        <v>106000</v>
      </c>
      <c r="L278" s="29">
        <v>11075.5</v>
      </c>
      <c r="M278" s="30"/>
    </row>
    <row r="279" spans="1:13" ht="102" x14ac:dyDescent="0.25">
      <c r="A279" s="15">
        <v>2014</v>
      </c>
      <c r="B279" s="27" t="s">
        <v>337</v>
      </c>
      <c r="C279" s="1" t="s">
        <v>338</v>
      </c>
      <c r="D279" s="1" t="s">
        <v>88</v>
      </c>
      <c r="E279" s="1" t="s">
        <v>1404</v>
      </c>
      <c r="F279" s="19" t="s">
        <v>1405</v>
      </c>
      <c r="G279" s="1" t="s">
        <v>877</v>
      </c>
      <c r="H279" s="15" t="s">
        <v>878</v>
      </c>
      <c r="I279" s="21">
        <v>41957</v>
      </c>
      <c r="J279" s="21">
        <v>43100</v>
      </c>
      <c r="K279" s="29">
        <v>150000</v>
      </c>
      <c r="L279" s="29">
        <v>22289.96</v>
      </c>
      <c r="M279" s="30"/>
    </row>
    <row r="280" spans="1:13" ht="76.5" x14ac:dyDescent="0.25">
      <c r="A280" s="15">
        <v>2014</v>
      </c>
      <c r="B280" s="24" t="s">
        <v>335</v>
      </c>
      <c r="C280" s="1" t="s">
        <v>336</v>
      </c>
      <c r="D280" s="1" t="s">
        <v>88</v>
      </c>
      <c r="E280" s="1" t="s">
        <v>1402</v>
      </c>
      <c r="F280" s="19" t="s">
        <v>1403</v>
      </c>
      <c r="G280" s="1" t="s">
        <v>972</v>
      </c>
      <c r="H280" s="15" t="s">
        <v>973</v>
      </c>
      <c r="I280" s="21">
        <v>42036</v>
      </c>
      <c r="J280" s="21">
        <v>42400</v>
      </c>
      <c r="K280" s="29">
        <v>71400</v>
      </c>
      <c r="L280" s="29">
        <v>37921.46</v>
      </c>
      <c r="M280" s="30"/>
    </row>
    <row r="281" spans="1:13" ht="25.5" x14ac:dyDescent="0.25">
      <c r="A281" s="15">
        <v>2014</v>
      </c>
      <c r="B281" s="15" t="s">
        <v>333</v>
      </c>
      <c r="C281" s="14" t="s">
        <v>334</v>
      </c>
      <c r="D281" s="14" t="s">
        <v>73</v>
      </c>
      <c r="E281" s="24" t="s">
        <v>1296</v>
      </c>
      <c r="F281" s="15" t="s">
        <v>1297</v>
      </c>
      <c r="G281" s="14" t="s">
        <v>1298</v>
      </c>
      <c r="H281" s="15" t="s">
        <v>1297</v>
      </c>
      <c r="I281" s="21">
        <v>41887</v>
      </c>
      <c r="J281" s="21">
        <v>41943</v>
      </c>
      <c r="K281" s="16">
        <v>24500</v>
      </c>
      <c r="L281" s="16">
        <v>22718.75</v>
      </c>
      <c r="M281" s="30"/>
    </row>
    <row r="282" spans="1:13" ht="25.5" x14ac:dyDescent="0.25">
      <c r="A282" s="15">
        <v>2014</v>
      </c>
      <c r="B282" s="15" t="s">
        <v>331</v>
      </c>
      <c r="C282" s="14" t="s">
        <v>332</v>
      </c>
      <c r="D282" s="14" t="s">
        <v>73</v>
      </c>
      <c r="E282" s="24" t="s">
        <v>1055</v>
      </c>
      <c r="F282" s="15" t="s">
        <v>1056</v>
      </c>
      <c r="G282" s="14" t="s">
        <v>1055</v>
      </c>
      <c r="H282" s="15" t="s">
        <v>1056</v>
      </c>
      <c r="I282" s="21">
        <v>41883</v>
      </c>
      <c r="J282" s="21">
        <v>41897</v>
      </c>
      <c r="K282" s="16">
        <v>2000</v>
      </c>
      <c r="L282" s="16">
        <v>2000</v>
      </c>
      <c r="M282" s="30"/>
    </row>
    <row r="283" spans="1:13" ht="25.5" x14ac:dyDescent="0.25">
      <c r="A283" s="15">
        <v>2014</v>
      </c>
      <c r="B283" s="15" t="s">
        <v>329</v>
      </c>
      <c r="C283" s="14" t="s">
        <v>330</v>
      </c>
      <c r="D283" s="14" t="s">
        <v>77</v>
      </c>
      <c r="E283" s="24" t="s">
        <v>1286</v>
      </c>
      <c r="F283" s="15" t="s">
        <v>943</v>
      </c>
      <c r="G283" s="14" t="s">
        <v>1286</v>
      </c>
      <c r="H283" s="15" t="s">
        <v>943</v>
      </c>
      <c r="I283" s="21">
        <v>41791</v>
      </c>
      <c r="J283" s="21">
        <v>41912</v>
      </c>
      <c r="K283" s="16">
        <f>3100+598.79</f>
        <v>3698.79</v>
      </c>
      <c r="L283" s="16">
        <v>1327.77</v>
      </c>
      <c r="M283" s="30"/>
    </row>
    <row r="284" spans="1:13" ht="25.5" x14ac:dyDescent="0.25">
      <c r="A284" s="15">
        <v>2014</v>
      </c>
      <c r="B284" s="15" t="s">
        <v>326</v>
      </c>
      <c r="C284" s="14" t="s">
        <v>327</v>
      </c>
      <c r="D284" s="14" t="s">
        <v>328</v>
      </c>
      <c r="E284" s="24" t="s">
        <v>1294</v>
      </c>
      <c r="F284" s="15" t="s">
        <v>1295</v>
      </c>
      <c r="G284" s="14" t="s">
        <v>1294</v>
      </c>
      <c r="H284" s="15" t="s">
        <v>1295</v>
      </c>
      <c r="I284" s="21">
        <v>41883</v>
      </c>
      <c r="J284" s="21">
        <v>42613</v>
      </c>
      <c r="K284" s="16">
        <v>205000</v>
      </c>
      <c r="L284" s="16">
        <v>77535</v>
      </c>
      <c r="M284" s="30"/>
    </row>
    <row r="285" spans="1:13" ht="25.5" x14ac:dyDescent="0.25">
      <c r="A285" s="15">
        <v>2014</v>
      </c>
      <c r="B285" s="15" t="s">
        <v>324</v>
      </c>
      <c r="C285" s="14" t="s">
        <v>325</v>
      </c>
      <c r="D285" s="14" t="s">
        <v>73</v>
      </c>
      <c r="E285" s="24" t="s">
        <v>1292</v>
      </c>
      <c r="F285" s="15" t="s">
        <v>1293</v>
      </c>
      <c r="G285" s="14" t="s">
        <v>1292</v>
      </c>
      <c r="H285" s="15" t="s">
        <v>1293</v>
      </c>
      <c r="I285" s="21">
        <v>41640</v>
      </c>
      <c r="J285" s="21">
        <v>42004</v>
      </c>
      <c r="K285" s="16">
        <v>3500</v>
      </c>
      <c r="L285" s="16">
        <v>2550</v>
      </c>
      <c r="M285" s="30"/>
    </row>
    <row r="286" spans="1:13" ht="25.5" x14ac:dyDescent="0.25">
      <c r="A286" s="15">
        <v>2014</v>
      </c>
      <c r="B286" s="15" t="s">
        <v>322</v>
      </c>
      <c r="C286" s="14" t="s">
        <v>323</v>
      </c>
      <c r="D286" s="14" t="s">
        <v>73</v>
      </c>
      <c r="E286" s="24" t="s">
        <v>1029</v>
      </c>
      <c r="F286" s="15" t="s">
        <v>1030</v>
      </c>
      <c r="G286" s="14" t="s">
        <v>1029</v>
      </c>
      <c r="H286" s="15" t="s">
        <v>1030</v>
      </c>
      <c r="I286" s="21">
        <v>41856</v>
      </c>
      <c r="J286" s="21">
        <v>41882</v>
      </c>
      <c r="K286" s="16">
        <f>1192+1106</f>
        <v>2298</v>
      </c>
      <c r="L286" s="16">
        <v>2281.98</v>
      </c>
      <c r="M286" s="30"/>
    </row>
    <row r="287" spans="1:13" x14ac:dyDescent="0.25">
      <c r="A287" s="15">
        <v>2014</v>
      </c>
      <c r="B287" s="15" t="s">
        <v>320</v>
      </c>
      <c r="C287" s="14" t="s">
        <v>321</v>
      </c>
      <c r="D287" s="14" t="s">
        <v>152</v>
      </c>
      <c r="E287" s="25" t="s">
        <v>1291</v>
      </c>
      <c r="F287" s="15" t="s">
        <v>1290</v>
      </c>
      <c r="G287" s="14" t="s">
        <v>1291</v>
      </c>
      <c r="H287" s="15" t="s">
        <v>1290</v>
      </c>
      <c r="I287" s="21">
        <v>42005</v>
      </c>
      <c r="J287" s="21">
        <v>42735</v>
      </c>
      <c r="K287" s="16">
        <v>480178</v>
      </c>
      <c r="L287" s="16">
        <v>240089</v>
      </c>
      <c r="M287" s="30"/>
    </row>
    <row r="288" spans="1:13" ht="38.25" x14ac:dyDescent="0.25">
      <c r="A288" s="15">
        <v>2014</v>
      </c>
      <c r="B288" s="24" t="s">
        <v>318</v>
      </c>
      <c r="C288" s="1" t="s">
        <v>319</v>
      </c>
      <c r="D288" s="1" t="s">
        <v>152</v>
      </c>
      <c r="E288" s="1" t="s">
        <v>1400</v>
      </c>
      <c r="F288" s="19" t="s">
        <v>1401</v>
      </c>
      <c r="G288" s="1" t="s">
        <v>1289</v>
      </c>
      <c r="H288" s="15" t="s">
        <v>1016</v>
      </c>
      <c r="I288" s="21">
        <v>42082</v>
      </c>
      <c r="J288" s="21">
        <v>43177</v>
      </c>
      <c r="K288" s="29">
        <v>10582138.949999999</v>
      </c>
      <c r="L288" s="29">
        <v>958081.82</v>
      </c>
      <c r="M288" s="30"/>
    </row>
    <row r="289" spans="1:13" ht="25.5" x14ac:dyDescent="0.25">
      <c r="A289" s="15">
        <v>2014</v>
      </c>
      <c r="B289" s="15" t="s">
        <v>316</v>
      </c>
      <c r="C289" s="14" t="s">
        <v>317</v>
      </c>
      <c r="D289" s="14" t="s">
        <v>184</v>
      </c>
      <c r="E289" s="24" t="s">
        <v>911</v>
      </c>
      <c r="F289" s="15" t="s">
        <v>912</v>
      </c>
      <c r="G289" s="14" t="s">
        <v>911</v>
      </c>
      <c r="H289" s="15" t="s">
        <v>912</v>
      </c>
      <c r="I289" s="21">
        <v>41760</v>
      </c>
      <c r="J289" s="21">
        <v>42004</v>
      </c>
      <c r="K289" s="16">
        <v>50000</v>
      </c>
      <c r="L289" s="16">
        <v>91870.989999999991</v>
      </c>
      <c r="M289" s="30"/>
    </row>
    <row r="290" spans="1:13" ht="25.5" x14ac:dyDescent="0.25">
      <c r="A290" s="15">
        <v>2014</v>
      </c>
      <c r="B290" s="15" t="s">
        <v>314</v>
      </c>
      <c r="C290" s="14" t="s">
        <v>315</v>
      </c>
      <c r="D290" s="14" t="s">
        <v>73</v>
      </c>
      <c r="E290" s="24" t="s">
        <v>1287</v>
      </c>
      <c r="F290" s="15" t="s">
        <v>1288</v>
      </c>
      <c r="G290" s="14" t="s">
        <v>1287</v>
      </c>
      <c r="H290" s="15" t="s">
        <v>1288</v>
      </c>
      <c r="I290" s="21">
        <v>41852</v>
      </c>
      <c r="J290" s="21">
        <v>42004</v>
      </c>
      <c r="K290" s="16">
        <v>1800</v>
      </c>
      <c r="L290" s="16">
        <v>1667.5500000000002</v>
      </c>
      <c r="M290" s="30"/>
    </row>
    <row r="291" spans="1:13" ht="25.5" x14ac:dyDescent="0.25">
      <c r="A291" s="15">
        <v>2014</v>
      </c>
      <c r="B291" s="15" t="s">
        <v>312</v>
      </c>
      <c r="C291" s="14" t="s">
        <v>313</v>
      </c>
      <c r="D291" s="14" t="s">
        <v>73</v>
      </c>
      <c r="E291" s="24" t="s">
        <v>1029</v>
      </c>
      <c r="F291" s="15" t="s">
        <v>1030</v>
      </c>
      <c r="G291" s="14" t="s">
        <v>1029</v>
      </c>
      <c r="H291" s="15" t="s">
        <v>1030</v>
      </c>
      <c r="I291" s="21">
        <v>41856</v>
      </c>
      <c r="J291" s="21">
        <v>41882</v>
      </c>
      <c r="K291" s="16">
        <v>2332</v>
      </c>
      <c r="L291" s="16">
        <v>2331.63</v>
      </c>
      <c r="M291" s="30"/>
    </row>
    <row r="292" spans="1:13" ht="25.5" x14ac:dyDescent="0.25">
      <c r="A292" s="15">
        <v>2014</v>
      </c>
      <c r="B292" s="15" t="s">
        <v>310</v>
      </c>
      <c r="C292" s="14" t="s">
        <v>311</v>
      </c>
      <c r="D292" s="14" t="s">
        <v>77</v>
      </c>
      <c r="E292" s="24" t="s">
        <v>998</v>
      </c>
      <c r="F292" s="15" t="s">
        <v>942</v>
      </c>
      <c r="G292" s="14" t="s">
        <v>998</v>
      </c>
      <c r="H292" s="15" t="s">
        <v>942</v>
      </c>
      <c r="I292" s="21">
        <v>41791</v>
      </c>
      <c r="J292" s="21">
        <v>41912</v>
      </c>
      <c r="K292" s="16">
        <v>113000</v>
      </c>
      <c r="L292" s="16">
        <v>113000</v>
      </c>
      <c r="M292" s="30"/>
    </row>
    <row r="293" spans="1:13" ht="25.5" x14ac:dyDescent="0.25">
      <c r="A293" s="15">
        <v>2014</v>
      </c>
      <c r="B293" s="18" t="s">
        <v>308</v>
      </c>
      <c r="C293" s="14" t="s">
        <v>309</v>
      </c>
      <c r="D293" s="14" t="s">
        <v>77</v>
      </c>
      <c r="E293" s="24" t="s">
        <v>1059</v>
      </c>
      <c r="F293" s="15" t="s">
        <v>940</v>
      </c>
      <c r="G293" s="14" t="s">
        <v>1059</v>
      </c>
      <c r="H293" s="15" t="s">
        <v>940</v>
      </c>
      <c r="I293" s="21">
        <v>41791</v>
      </c>
      <c r="J293" s="21">
        <v>41912</v>
      </c>
      <c r="K293" s="16">
        <v>44000</v>
      </c>
      <c r="L293" s="16">
        <v>44000</v>
      </c>
      <c r="M293" s="30"/>
    </row>
    <row r="294" spans="1:13" ht="25.5" x14ac:dyDescent="0.25">
      <c r="A294" s="15">
        <v>2014</v>
      </c>
      <c r="B294" s="15" t="s">
        <v>306</v>
      </c>
      <c r="C294" s="14" t="s">
        <v>307</v>
      </c>
      <c r="D294" s="14" t="s">
        <v>77</v>
      </c>
      <c r="E294" s="24" t="s">
        <v>1286</v>
      </c>
      <c r="F294" s="15" t="s">
        <v>943</v>
      </c>
      <c r="G294" s="14" t="s">
        <v>1286</v>
      </c>
      <c r="H294" s="15" t="s">
        <v>943</v>
      </c>
      <c r="I294" s="21">
        <v>41791</v>
      </c>
      <c r="J294" s="21">
        <v>41912</v>
      </c>
      <c r="K294" s="16">
        <f>15000+5000</f>
        <v>20000</v>
      </c>
      <c r="L294" s="16">
        <v>20000</v>
      </c>
      <c r="M294" s="30"/>
    </row>
    <row r="295" spans="1:13" ht="25.5" x14ac:dyDescent="0.25">
      <c r="A295" s="15">
        <v>2014</v>
      </c>
      <c r="B295" s="15" t="s">
        <v>304</v>
      </c>
      <c r="C295" s="14" t="s">
        <v>305</v>
      </c>
      <c r="D295" s="14" t="s">
        <v>77</v>
      </c>
      <c r="E295" s="24" t="s">
        <v>1285</v>
      </c>
      <c r="F295" s="15" t="s">
        <v>938</v>
      </c>
      <c r="G295" s="14" t="s">
        <v>1285</v>
      </c>
      <c r="H295" s="15" t="s">
        <v>938</v>
      </c>
      <c r="I295" s="21">
        <v>41821</v>
      </c>
      <c r="J295" s="21">
        <v>41912</v>
      </c>
      <c r="K295" s="16">
        <f>21000+15000</f>
        <v>36000</v>
      </c>
      <c r="L295" s="16">
        <v>36000</v>
      </c>
      <c r="M295" s="30"/>
    </row>
    <row r="296" spans="1:13" ht="25.5" x14ac:dyDescent="0.25">
      <c r="A296" s="15">
        <v>2014</v>
      </c>
      <c r="B296" s="15" t="s">
        <v>302</v>
      </c>
      <c r="C296" s="14" t="s">
        <v>303</v>
      </c>
      <c r="D296" s="14" t="s">
        <v>77</v>
      </c>
      <c r="E296" s="24" t="s">
        <v>1285</v>
      </c>
      <c r="F296" s="15" t="s">
        <v>938</v>
      </c>
      <c r="G296" s="14" t="s">
        <v>1285</v>
      </c>
      <c r="H296" s="15" t="s">
        <v>938</v>
      </c>
      <c r="I296" s="21">
        <v>41791</v>
      </c>
      <c r="J296" s="21">
        <v>41912</v>
      </c>
      <c r="K296" s="16">
        <f>19800+7500+6000</f>
        <v>33300</v>
      </c>
      <c r="L296" s="16">
        <v>29446.65</v>
      </c>
      <c r="M296" s="30"/>
    </row>
    <row r="297" spans="1:13" ht="25.5" x14ac:dyDescent="0.25">
      <c r="A297" s="15">
        <v>2014</v>
      </c>
      <c r="B297" s="15" t="s">
        <v>300</v>
      </c>
      <c r="C297" s="14" t="s">
        <v>301</v>
      </c>
      <c r="D297" s="14" t="s">
        <v>73</v>
      </c>
      <c r="E297" s="24" t="s">
        <v>919</v>
      </c>
      <c r="F297" s="15" t="s">
        <v>920</v>
      </c>
      <c r="G297" s="14" t="s">
        <v>919</v>
      </c>
      <c r="H297" s="15" t="s">
        <v>920</v>
      </c>
      <c r="I297" s="21">
        <v>41851</v>
      </c>
      <c r="J297" s="21">
        <v>42004</v>
      </c>
      <c r="K297" s="16">
        <f>165.89+266.71+707.22+0.18</f>
        <v>1140</v>
      </c>
      <c r="L297" s="16">
        <v>1139.82</v>
      </c>
      <c r="M297" s="30"/>
    </row>
    <row r="298" spans="1:13" ht="25.5" x14ac:dyDescent="0.25">
      <c r="A298" s="15">
        <v>2014</v>
      </c>
      <c r="B298" s="24">
        <v>5875728422</v>
      </c>
      <c r="C298" s="1" t="s">
        <v>299</v>
      </c>
      <c r="D298" s="1" t="s">
        <v>152</v>
      </c>
      <c r="E298" s="1" t="s">
        <v>1398</v>
      </c>
      <c r="F298" s="19" t="s">
        <v>1399</v>
      </c>
      <c r="G298" s="1" t="s">
        <v>1283</v>
      </c>
      <c r="H298" s="15" t="s">
        <v>914</v>
      </c>
      <c r="I298" s="21">
        <v>42032</v>
      </c>
      <c r="J298" s="21">
        <v>42091</v>
      </c>
      <c r="K298" s="29">
        <v>85476</v>
      </c>
      <c r="L298" s="29">
        <v>85476</v>
      </c>
      <c r="M298" s="30"/>
    </row>
    <row r="299" spans="1:13" ht="25.5" x14ac:dyDescent="0.25">
      <c r="A299" s="15">
        <v>2014</v>
      </c>
      <c r="B299" s="24" t="s">
        <v>297</v>
      </c>
      <c r="C299" s="1" t="s">
        <v>298</v>
      </c>
      <c r="D299" s="1" t="s">
        <v>152</v>
      </c>
      <c r="E299" s="1" t="s">
        <v>1398</v>
      </c>
      <c r="F299" s="19" t="s">
        <v>1399</v>
      </c>
      <c r="G299" s="1" t="s">
        <v>1284</v>
      </c>
      <c r="H299" s="15" t="s">
        <v>1202</v>
      </c>
      <c r="I299" s="21">
        <v>42032</v>
      </c>
      <c r="J299" s="21">
        <v>42122</v>
      </c>
      <c r="K299" s="29">
        <v>195960</v>
      </c>
      <c r="L299" s="29">
        <v>195690</v>
      </c>
      <c r="M299" s="30"/>
    </row>
    <row r="300" spans="1:13" ht="25.5" x14ac:dyDescent="0.25">
      <c r="A300" s="15">
        <v>2014</v>
      </c>
      <c r="B300" s="15" t="s">
        <v>294</v>
      </c>
      <c r="C300" s="14" t="s">
        <v>295</v>
      </c>
      <c r="D300" s="14" t="s">
        <v>73</v>
      </c>
      <c r="E300" s="24" t="s">
        <v>913</v>
      </c>
      <c r="F300" s="15" t="s">
        <v>914</v>
      </c>
      <c r="G300" s="14" t="s">
        <v>913</v>
      </c>
      <c r="H300" s="15" t="s">
        <v>914</v>
      </c>
      <c r="I300" s="21">
        <v>41640</v>
      </c>
      <c r="J300" s="21">
        <v>42004</v>
      </c>
      <c r="K300" s="16">
        <f>20000+4400</f>
        <v>24400</v>
      </c>
      <c r="L300" s="16">
        <v>24400</v>
      </c>
      <c r="M300" s="30"/>
    </row>
    <row r="301" spans="1:13" ht="25.5" x14ac:dyDescent="0.25">
      <c r="A301" s="15">
        <v>2014</v>
      </c>
      <c r="B301" s="15" t="s">
        <v>291</v>
      </c>
      <c r="C301" s="14" t="s">
        <v>292</v>
      </c>
      <c r="D301" s="14" t="s">
        <v>73</v>
      </c>
      <c r="E301" s="24" t="s">
        <v>1051</v>
      </c>
      <c r="F301" s="15" t="s">
        <v>1052</v>
      </c>
      <c r="G301" s="14" t="s">
        <v>1051</v>
      </c>
      <c r="H301" s="15" t="s">
        <v>1052</v>
      </c>
      <c r="I301" s="21">
        <v>41640</v>
      </c>
      <c r="J301" s="21">
        <v>42004</v>
      </c>
      <c r="K301" s="16">
        <f>9400+500</f>
        <v>9900</v>
      </c>
      <c r="L301" s="16">
        <v>9757.7999999999993</v>
      </c>
      <c r="M301" s="30"/>
    </row>
    <row r="302" spans="1:13" ht="25.5" x14ac:dyDescent="0.25">
      <c r="A302" s="15">
        <v>2014</v>
      </c>
      <c r="B302" s="15" t="s">
        <v>289</v>
      </c>
      <c r="C302" s="14" t="s">
        <v>290</v>
      </c>
      <c r="D302" s="14" t="s">
        <v>73</v>
      </c>
      <c r="E302" s="24" t="s">
        <v>1110</v>
      </c>
      <c r="F302" s="15" t="s">
        <v>1111</v>
      </c>
      <c r="G302" s="14" t="s">
        <v>1110</v>
      </c>
      <c r="H302" s="15" t="s">
        <v>1111</v>
      </c>
      <c r="I302" s="21">
        <v>41640</v>
      </c>
      <c r="J302" s="21">
        <v>42004</v>
      </c>
      <c r="K302" s="16">
        <f>720+4050</f>
        <v>4770</v>
      </c>
      <c r="L302" s="16">
        <v>1469.86</v>
      </c>
      <c r="M302" s="30"/>
    </row>
    <row r="303" spans="1:13" ht="63.75" x14ac:dyDescent="0.25">
      <c r="A303" s="15">
        <v>2014</v>
      </c>
      <c r="B303" s="24" t="s">
        <v>287</v>
      </c>
      <c r="C303" s="1" t="s">
        <v>288</v>
      </c>
      <c r="D303" s="1" t="s">
        <v>88</v>
      </c>
      <c r="E303" s="1" t="s">
        <v>1396</v>
      </c>
      <c r="F303" s="19" t="s">
        <v>1397</v>
      </c>
      <c r="G303" s="1" t="s">
        <v>1174</v>
      </c>
      <c r="H303" s="15" t="s">
        <v>1175</v>
      </c>
      <c r="I303" s="21">
        <v>41928</v>
      </c>
      <c r="J303" s="21">
        <v>42292</v>
      </c>
      <c r="K303" s="29">
        <v>24000</v>
      </c>
      <c r="L303" s="29">
        <v>12816.72</v>
      </c>
      <c r="M303" s="30"/>
    </row>
    <row r="304" spans="1:13" ht="25.5" x14ac:dyDescent="0.25">
      <c r="A304" s="15">
        <v>2014</v>
      </c>
      <c r="B304" s="15" t="s">
        <v>285</v>
      </c>
      <c r="C304" s="14" t="s">
        <v>286</v>
      </c>
      <c r="D304" s="14" t="s">
        <v>73</v>
      </c>
      <c r="E304" s="24" t="s">
        <v>1245</v>
      </c>
      <c r="F304" s="15" t="s">
        <v>1246</v>
      </c>
      <c r="G304" s="14" t="s">
        <v>1245</v>
      </c>
      <c r="H304" s="15" t="s">
        <v>1246</v>
      </c>
      <c r="I304" s="21">
        <v>41883</v>
      </c>
      <c r="J304" s="21">
        <v>42613</v>
      </c>
      <c r="K304" s="16">
        <v>20000</v>
      </c>
      <c r="L304" s="16">
        <v>4850</v>
      </c>
      <c r="M304" s="30"/>
    </row>
    <row r="305" spans="1:13" ht="38.25" x14ac:dyDescent="0.25">
      <c r="A305" s="15">
        <v>2014</v>
      </c>
      <c r="B305" s="15" t="s">
        <v>283</v>
      </c>
      <c r="C305" s="14" t="s">
        <v>284</v>
      </c>
      <c r="D305" s="14" t="s">
        <v>73</v>
      </c>
      <c r="E305" s="24" t="s">
        <v>1281</v>
      </c>
      <c r="F305" s="15" t="s">
        <v>1282</v>
      </c>
      <c r="G305" s="14" t="s">
        <v>1281</v>
      </c>
      <c r="H305" s="15" t="s">
        <v>1282</v>
      </c>
      <c r="I305" s="21">
        <v>41841</v>
      </c>
      <c r="J305" s="21">
        <v>42004</v>
      </c>
      <c r="K305" s="16">
        <f>5000+14500</f>
        <v>19500</v>
      </c>
      <c r="L305" s="16">
        <v>13624</v>
      </c>
      <c r="M305" s="30"/>
    </row>
    <row r="306" spans="1:13" ht="25.5" x14ac:dyDescent="0.25">
      <c r="A306" s="15">
        <v>2014</v>
      </c>
      <c r="B306" s="15" t="s">
        <v>281</v>
      </c>
      <c r="C306" s="14" t="s">
        <v>282</v>
      </c>
      <c r="D306" s="14" t="s">
        <v>73</v>
      </c>
      <c r="E306" s="24" t="s">
        <v>1023</v>
      </c>
      <c r="F306" s="15" t="s">
        <v>1024</v>
      </c>
      <c r="G306" s="14" t="s">
        <v>1023</v>
      </c>
      <c r="H306" s="15" t="s">
        <v>1024</v>
      </c>
      <c r="I306" s="21">
        <v>41640</v>
      </c>
      <c r="J306" s="21">
        <v>42004</v>
      </c>
      <c r="K306" s="16">
        <v>10100</v>
      </c>
      <c r="L306" s="16">
        <v>8662</v>
      </c>
      <c r="M306" s="30"/>
    </row>
    <row r="307" spans="1:13" ht="25.5" x14ac:dyDescent="0.25">
      <c r="A307" s="15">
        <v>2014</v>
      </c>
      <c r="B307" s="15" t="s">
        <v>279</v>
      </c>
      <c r="C307" s="14" t="s">
        <v>280</v>
      </c>
      <c r="D307" s="14" t="s">
        <v>73</v>
      </c>
      <c r="E307" s="24" t="s">
        <v>1279</v>
      </c>
      <c r="F307" s="15" t="s">
        <v>1280</v>
      </c>
      <c r="G307" s="14" t="s">
        <v>1279</v>
      </c>
      <c r="H307" s="15" t="s">
        <v>1280</v>
      </c>
      <c r="I307" s="21">
        <v>41640</v>
      </c>
      <c r="J307" s="21">
        <v>42004</v>
      </c>
      <c r="K307" s="16">
        <v>4500</v>
      </c>
      <c r="L307" s="16">
        <v>4350</v>
      </c>
      <c r="M307" s="30"/>
    </row>
    <row r="308" spans="1:13" ht="25.5" x14ac:dyDescent="0.25">
      <c r="A308" s="15">
        <v>2014</v>
      </c>
      <c r="B308" s="15" t="s">
        <v>277</v>
      </c>
      <c r="C308" s="14" t="s">
        <v>278</v>
      </c>
      <c r="D308" s="14" t="s">
        <v>73</v>
      </c>
      <c r="E308" s="24" t="s">
        <v>1216</v>
      </c>
      <c r="F308" s="15" t="s">
        <v>1217</v>
      </c>
      <c r="G308" s="14" t="s">
        <v>1216</v>
      </c>
      <c r="H308" s="15" t="s">
        <v>1217</v>
      </c>
      <c r="I308" s="21">
        <v>41640</v>
      </c>
      <c r="J308" s="21">
        <v>42004</v>
      </c>
      <c r="K308" s="16">
        <v>1200</v>
      </c>
      <c r="L308" s="16">
        <v>740</v>
      </c>
      <c r="M308" s="30"/>
    </row>
    <row r="309" spans="1:13" ht="25.5" x14ac:dyDescent="0.25">
      <c r="A309" s="15">
        <v>2014</v>
      </c>
      <c r="B309" s="15" t="s">
        <v>275</v>
      </c>
      <c r="C309" s="14" t="s">
        <v>276</v>
      </c>
      <c r="D309" s="14" t="s">
        <v>73</v>
      </c>
      <c r="E309" s="24" t="s">
        <v>1197</v>
      </c>
      <c r="F309" s="15" t="s">
        <v>1198</v>
      </c>
      <c r="G309" s="14" t="s">
        <v>1197</v>
      </c>
      <c r="H309" s="15" t="s">
        <v>1198</v>
      </c>
      <c r="I309" s="21">
        <v>41640</v>
      </c>
      <c r="J309" s="21">
        <v>42004</v>
      </c>
      <c r="K309" s="16">
        <v>468</v>
      </c>
      <c r="L309" s="16">
        <v>277.04000000000002</v>
      </c>
      <c r="M309" s="30"/>
    </row>
    <row r="310" spans="1:13" ht="25.5" x14ac:dyDescent="0.25">
      <c r="A310" s="15">
        <v>2014</v>
      </c>
      <c r="B310" s="15" t="s">
        <v>273</v>
      </c>
      <c r="C310" s="14" t="s">
        <v>274</v>
      </c>
      <c r="D310" s="14" t="s">
        <v>73</v>
      </c>
      <c r="E310" s="24" t="s">
        <v>1112</v>
      </c>
      <c r="F310" s="15" t="s">
        <v>1113</v>
      </c>
      <c r="G310" s="14" t="s">
        <v>1112</v>
      </c>
      <c r="H310" s="15" t="s">
        <v>1113</v>
      </c>
      <c r="I310" s="21">
        <v>41640</v>
      </c>
      <c r="J310" s="21">
        <v>42004</v>
      </c>
      <c r="K310" s="16">
        <v>860</v>
      </c>
      <c r="L310" s="16">
        <v>500</v>
      </c>
      <c r="M310" s="30"/>
    </row>
    <row r="311" spans="1:13" ht="25.5" x14ac:dyDescent="0.25">
      <c r="A311" s="15">
        <v>2014</v>
      </c>
      <c r="B311" s="15" t="s">
        <v>271</v>
      </c>
      <c r="C311" s="14" t="s">
        <v>272</v>
      </c>
      <c r="D311" s="14" t="s">
        <v>73</v>
      </c>
      <c r="E311" s="24" t="s">
        <v>1043</v>
      </c>
      <c r="F311" s="15" t="s">
        <v>1044</v>
      </c>
      <c r="G311" s="14" t="s">
        <v>1043</v>
      </c>
      <c r="H311" s="15" t="s">
        <v>1044</v>
      </c>
      <c r="I311" s="21">
        <v>41808</v>
      </c>
      <c r="J311" s="21">
        <v>41820</v>
      </c>
      <c r="K311" s="16">
        <f>2325+990</f>
        <v>3315</v>
      </c>
      <c r="L311" s="16">
        <v>3285</v>
      </c>
      <c r="M311" s="30"/>
    </row>
    <row r="312" spans="1:13" ht="51" x14ac:dyDescent="0.25">
      <c r="A312" s="15">
        <v>2014</v>
      </c>
      <c r="B312" s="27" t="s">
        <v>269</v>
      </c>
      <c r="C312" s="1" t="s">
        <v>270</v>
      </c>
      <c r="D312" s="1" t="s">
        <v>88</v>
      </c>
      <c r="E312" s="1" t="s">
        <v>1394</v>
      </c>
      <c r="F312" s="19" t="s">
        <v>1395</v>
      </c>
      <c r="G312" s="1" t="s">
        <v>901</v>
      </c>
      <c r="H312" s="15" t="s">
        <v>902</v>
      </c>
      <c r="I312" s="21">
        <v>41852</v>
      </c>
      <c r="J312" s="21">
        <v>42004</v>
      </c>
      <c r="K312" s="29">
        <v>90600</v>
      </c>
      <c r="L312" s="29">
        <v>155809.63</v>
      </c>
      <c r="M312" s="30"/>
    </row>
    <row r="313" spans="1:13" ht="38.25" x14ac:dyDescent="0.25">
      <c r="A313" s="15">
        <v>2014</v>
      </c>
      <c r="B313" s="24">
        <v>5811382821</v>
      </c>
      <c r="C313" s="1" t="s">
        <v>217</v>
      </c>
      <c r="D313" s="1" t="s">
        <v>184</v>
      </c>
      <c r="E313" s="1" t="s">
        <v>1392</v>
      </c>
      <c r="F313" s="19" t="s">
        <v>1393</v>
      </c>
      <c r="G313" s="1" t="s">
        <v>1276</v>
      </c>
      <c r="H313" s="15" t="s">
        <v>1118</v>
      </c>
      <c r="I313" s="21">
        <v>42005</v>
      </c>
      <c r="J313" s="21">
        <v>43861</v>
      </c>
      <c r="K313" s="29">
        <v>88776</v>
      </c>
      <c r="L313" s="29">
        <v>3603.8979661016933</v>
      </c>
      <c r="M313" s="30"/>
    </row>
    <row r="314" spans="1:13" ht="25.5" x14ac:dyDescent="0.25">
      <c r="A314" s="15">
        <v>2014</v>
      </c>
      <c r="B314" s="15" t="s">
        <v>267</v>
      </c>
      <c r="C314" s="14" t="s">
        <v>268</v>
      </c>
      <c r="D314" s="14" t="s">
        <v>73</v>
      </c>
      <c r="E314" s="24" t="s">
        <v>893</v>
      </c>
      <c r="F314" s="15" t="s">
        <v>894</v>
      </c>
      <c r="G314" s="14" t="s">
        <v>893</v>
      </c>
      <c r="H314" s="15" t="s">
        <v>894</v>
      </c>
      <c r="I314" s="21">
        <v>41640</v>
      </c>
      <c r="J314" s="21">
        <v>42004</v>
      </c>
      <c r="K314" s="16">
        <f>300+100+500</f>
        <v>900</v>
      </c>
      <c r="L314" s="16">
        <v>670.02</v>
      </c>
      <c r="M314" s="30"/>
    </row>
    <row r="315" spans="1:13" ht="25.5" x14ac:dyDescent="0.25">
      <c r="A315" s="15">
        <v>2014</v>
      </c>
      <c r="B315" s="15" t="s">
        <v>265</v>
      </c>
      <c r="C315" s="14" t="s">
        <v>266</v>
      </c>
      <c r="D315" s="14" t="s">
        <v>73</v>
      </c>
      <c r="E315" s="24" t="s">
        <v>877</v>
      </c>
      <c r="F315" s="15" t="s">
        <v>878</v>
      </c>
      <c r="G315" s="14" t="s">
        <v>877</v>
      </c>
      <c r="H315" s="15" t="s">
        <v>878</v>
      </c>
      <c r="I315" s="21">
        <v>41640</v>
      </c>
      <c r="J315" s="21">
        <v>42004</v>
      </c>
      <c r="K315" s="16">
        <f>8000+7000</f>
        <v>15000</v>
      </c>
      <c r="L315" s="16">
        <v>15000</v>
      </c>
      <c r="M315" s="30"/>
    </row>
    <row r="316" spans="1:13" ht="25.5" x14ac:dyDescent="0.25">
      <c r="A316" s="15">
        <v>2014</v>
      </c>
      <c r="B316" s="15" t="s">
        <v>263</v>
      </c>
      <c r="C316" s="14" t="s">
        <v>264</v>
      </c>
      <c r="D316" s="14" t="s">
        <v>73</v>
      </c>
      <c r="E316" s="24" t="s">
        <v>1039</v>
      </c>
      <c r="F316" s="15" t="s">
        <v>1040</v>
      </c>
      <c r="G316" s="14" t="s">
        <v>1039</v>
      </c>
      <c r="H316" s="15" t="s">
        <v>1040</v>
      </c>
      <c r="I316" s="21">
        <v>41640</v>
      </c>
      <c r="J316" s="21">
        <v>42004</v>
      </c>
      <c r="K316" s="16">
        <f>20000+19000</f>
        <v>39000</v>
      </c>
      <c r="L316" s="16">
        <v>37962.76</v>
      </c>
      <c r="M316" s="30"/>
    </row>
    <row r="317" spans="1:13" ht="25.5" x14ac:dyDescent="0.25">
      <c r="A317" s="15">
        <v>2014</v>
      </c>
      <c r="B317" s="15" t="s">
        <v>261</v>
      </c>
      <c r="C317" s="14" t="s">
        <v>262</v>
      </c>
      <c r="D317" s="14" t="s">
        <v>73</v>
      </c>
      <c r="E317" s="24" t="s">
        <v>990</v>
      </c>
      <c r="F317" s="15" t="s">
        <v>991</v>
      </c>
      <c r="G317" s="14" t="s">
        <v>990</v>
      </c>
      <c r="H317" s="15" t="s">
        <v>991</v>
      </c>
      <c r="I317" s="21">
        <v>41640</v>
      </c>
      <c r="J317" s="21">
        <v>42004</v>
      </c>
      <c r="K317" s="16">
        <f>650+500</f>
        <v>1150</v>
      </c>
      <c r="L317" s="16">
        <v>938.39</v>
      </c>
      <c r="M317" s="30"/>
    </row>
    <row r="318" spans="1:13" ht="25.5" x14ac:dyDescent="0.25">
      <c r="A318" s="15">
        <v>2014</v>
      </c>
      <c r="B318" s="15" t="s">
        <v>259</v>
      </c>
      <c r="C318" s="14" t="s">
        <v>260</v>
      </c>
      <c r="D318" s="14" t="s">
        <v>73</v>
      </c>
      <c r="E318" s="24" t="s">
        <v>978</v>
      </c>
      <c r="F318" s="15" t="s">
        <v>979</v>
      </c>
      <c r="G318" s="14" t="s">
        <v>978</v>
      </c>
      <c r="H318" s="15" t="s">
        <v>979</v>
      </c>
      <c r="I318" s="21">
        <v>41640</v>
      </c>
      <c r="J318" s="21">
        <v>42004</v>
      </c>
      <c r="K318" s="16">
        <f>7000+800</f>
        <v>7800</v>
      </c>
      <c r="L318" s="16">
        <v>7523.24</v>
      </c>
      <c r="M318" s="30"/>
    </row>
    <row r="319" spans="1:13" ht="25.5" x14ac:dyDescent="0.25">
      <c r="A319" s="15">
        <v>2014</v>
      </c>
      <c r="B319" s="15" t="s">
        <v>257</v>
      </c>
      <c r="C319" s="14" t="s">
        <v>258</v>
      </c>
      <c r="D319" s="14" t="s">
        <v>73</v>
      </c>
      <c r="E319" s="24" t="s">
        <v>976</v>
      </c>
      <c r="F319" s="15" t="s">
        <v>977</v>
      </c>
      <c r="G319" s="14" t="s">
        <v>976</v>
      </c>
      <c r="H319" s="15" t="s">
        <v>977</v>
      </c>
      <c r="I319" s="21">
        <v>41640</v>
      </c>
      <c r="J319" s="21">
        <v>42004</v>
      </c>
      <c r="K319" s="16">
        <v>3000</v>
      </c>
      <c r="L319" s="16">
        <v>2859</v>
      </c>
      <c r="M319" s="30"/>
    </row>
    <row r="320" spans="1:13" ht="25.5" x14ac:dyDescent="0.25">
      <c r="A320" s="15">
        <v>2014</v>
      </c>
      <c r="B320" s="15" t="s">
        <v>255</v>
      </c>
      <c r="C320" s="14" t="s">
        <v>256</v>
      </c>
      <c r="D320" s="14" t="s">
        <v>73</v>
      </c>
      <c r="E320" s="24" t="s">
        <v>974</v>
      </c>
      <c r="F320" s="15" t="s">
        <v>975</v>
      </c>
      <c r="G320" s="14" t="s">
        <v>974</v>
      </c>
      <c r="H320" s="15" t="s">
        <v>975</v>
      </c>
      <c r="I320" s="21">
        <v>41640</v>
      </c>
      <c r="J320" s="21">
        <v>42004</v>
      </c>
      <c r="K320" s="16">
        <v>2000</v>
      </c>
      <c r="L320" s="16">
        <v>1430</v>
      </c>
      <c r="M320" s="30"/>
    </row>
    <row r="321" spans="1:13" ht="25.5" x14ac:dyDescent="0.25">
      <c r="A321" s="15">
        <v>2014</v>
      </c>
      <c r="B321" s="15" t="s">
        <v>253</v>
      </c>
      <c r="C321" s="14" t="s">
        <v>254</v>
      </c>
      <c r="D321" s="14" t="s">
        <v>73</v>
      </c>
      <c r="E321" s="24" t="s">
        <v>1274</v>
      </c>
      <c r="F321" s="15" t="s">
        <v>1275</v>
      </c>
      <c r="G321" s="14" t="s">
        <v>1274</v>
      </c>
      <c r="H321" s="15" t="s">
        <v>1275</v>
      </c>
      <c r="I321" s="21">
        <v>41640</v>
      </c>
      <c r="J321" s="21">
        <v>42004</v>
      </c>
      <c r="K321" s="16">
        <f>1500+5.16</f>
        <v>1505.16</v>
      </c>
      <c r="L321" s="16">
        <v>1128.8399999999999</v>
      </c>
      <c r="M321" s="30"/>
    </row>
    <row r="322" spans="1:13" ht="25.5" x14ac:dyDescent="0.25">
      <c r="A322" s="15">
        <v>2014</v>
      </c>
      <c r="B322" s="15" t="s">
        <v>251</v>
      </c>
      <c r="C322" s="14" t="s">
        <v>252</v>
      </c>
      <c r="D322" s="14" t="s">
        <v>73</v>
      </c>
      <c r="E322" s="24" t="s">
        <v>1272</v>
      </c>
      <c r="F322" s="15" t="s">
        <v>1273</v>
      </c>
      <c r="G322" s="14" t="s">
        <v>1272</v>
      </c>
      <c r="H322" s="15" t="s">
        <v>1273</v>
      </c>
      <c r="I322" s="21">
        <v>41640</v>
      </c>
      <c r="J322" s="21">
        <v>42004</v>
      </c>
      <c r="K322" s="16">
        <v>700</v>
      </c>
      <c r="L322" s="16">
        <v>654</v>
      </c>
      <c r="M322" s="30"/>
    </row>
    <row r="323" spans="1:13" ht="25.5" x14ac:dyDescent="0.25">
      <c r="A323" s="15">
        <v>2014</v>
      </c>
      <c r="B323" s="15" t="s">
        <v>250</v>
      </c>
      <c r="C323" s="14" t="s">
        <v>76</v>
      </c>
      <c r="D323" s="14" t="s">
        <v>73</v>
      </c>
      <c r="E323" s="24" t="s">
        <v>1068</v>
      </c>
      <c r="F323" s="15" t="s">
        <v>1069</v>
      </c>
      <c r="G323" s="14" t="s">
        <v>1068</v>
      </c>
      <c r="H323" s="15" t="s">
        <v>1069</v>
      </c>
      <c r="I323" s="21">
        <v>41640</v>
      </c>
      <c r="J323" s="21">
        <v>42004</v>
      </c>
      <c r="K323" s="16">
        <f>10000+1000+1000</f>
        <v>12000</v>
      </c>
      <c r="L323" s="16">
        <v>10592.8</v>
      </c>
      <c r="M323" s="30"/>
    </row>
    <row r="324" spans="1:13" ht="25.5" x14ac:dyDescent="0.25">
      <c r="A324" s="15">
        <v>2014</v>
      </c>
      <c r="B324" s="15" t="s">
        <v>248</v>
      </c>
      <c r="C324" s="14" t="s">
        <v>249</v>
      </c>
      <c r="D324" s="14" t="s">
        <v>73</v>
      </c>
      <c r="E324" s="24" t="s">
        <v>1161</v>
      </c>
      <c r="F324" s="15" t="s">
        <v>1162</v>
      </c>
      <c r="G324" s="14" t="s">
        <v>1161</v>
      </c>
      <c r="H324" s="15" t="s">
        <v>1162</v>
      </c>
      <c r="I324" s="21">
        <v>41640</v>
      </c>
      <c r="J324" s="21">
        <v>42004</v>
      </c>
      <c r="K324" s="16">
        <v>700</v>
      </c>
      <c r="L324" s="16">
        <v>417.06</v>
      </c>
      <c r="M324" s="30"/>
    </row>
    <row r="325" spans="1:13" ht="25.5" x14ac:dyDescent="0.25">
      <c r="A325" s="15">
        <v>2014</v>
      </c>
      <c r="B325" s="15" t="s">
        <v>246</v>
      </c>
      <c r="C325" s="14" t="s">
        <v>247</v>
      </c>
      <c r="D325" s="14" t="s">
        <v>73</v>
      </c>
      <c r="E325" s="24" t="s">
        <v>893</v>
      </c>
      <c r="F325" s="15" t="s">
        <v>894</v>
      </c>
      <c r="G325" s="14" t="s">
        <v>893</v>
      </c>
      <c r="H325" s="15" t="s">
        <v>894</v>
      </c>
      <c r="I325" s="21">
        <v>41640</v>
      </c>
      <c r="J325" s="21">
        <v>42004</v>
      </c>
      <c r="K325" s="16">
        <v>2200</v>
      </c>
      <c r="L325" s="16">
        <v>2200</v>
      </c>
      <c r="M325" s="30"/>
    </row>
    <row r="326" spans="1:13" ht="25.5" x14ac:dyDescent="0.25">
      <c r="A326" s="15">
        <v>2014</v>
      </c>
      <c r="B326" s="15" t="s">
        <v>244</v>
      </c>
      <c r="C326" s="14" t="s">
        <v>245</v>
      </c>
      <c r="D326" s="14" t="s">
        <v>73</v>
      </c>
      <c r="E326" s="24" t="s">
        <v>927</v>
      </c>
      <c r="F326" s="15" t="s">
        <v>928</v>
      </c>
      <c r="G326" s="14" t="s">
        <v>927</v>
      </c>
      <c r="H326" s="15" t="s">
        <v>928</v>
      </c>
      <c r="I326" s="21">
        <v>41640</v>
      </c>
      <c r="J326" s="21">
        <v>42004</v>
      </c>
      <c r="K326" s="16">
        <v>1000</v>
      </c>
      <c r="L326" s="16">
        <v>1000</v>
      </c>
      <c r="M326" s="30"/>
    </row>
    <row r="327" spans="1:13" ht="25.5" x14ac:dyDescent="0.25">
      <c r="A327" s="15">
        <v>2014</v>
      </c>
      <c r="B327" s="15" t="s">
        <v>242</v>
      </c>
      <c r="C327" s="14" t="s">
        <v>243</v>
      </c>
      <c r="D327" s="14" t="s">
        <v>73</v>
      </c>
      <c r="E327" s="24" t="s">
        <v>1074</v>
      </c>
      <c r="F327" s="15" t="s">
        <v>1075</v>
      </c>
      <c r="G327" s="14" t="s">
        <v>1074</v>
      </c>
      <c r="H327" s="15" t="s">
        <v>1075</v>
      </c>
      <c r="I327" s="21">
        <v>41640</v>
      </c>
      <c r="J327" s="21">
        <v>42004</v>
      </c>
      <c r="K327" s="16">
        <v>1400</v>
      </c>
      <c r="L327" s="16">
        <v>1400</v>
      </c>
      <c r="M327" s="30"/>
    </row>
    <row r="328" spans="1:13" ht="25.5" x14ac:dyDescent="0.25">
      <c r="A328" s="15">
        <v>2014</v>
      </c>
      <c r="B328" s="15" t="s">
        <v>240</v>
      </c>
      <c r="C328" s="14" t="s">
        <v>241</v>
      </c>
      <c r="D328" s="14" t="s">
        <v>73</v>
      </c>
      <c r="E328" s="24" t="s">
        <v>1271</v>
      </c>
      <c r="F328" s="15" t="s">
        <v>1097</v>
      </c>
      <c r="G328" s="14" t="s">
        <v>1271</v>
      </c>
      <c r="H328" s="15" t="s">
        <v>1097</v>
      </c>
      <c r="I328" s="21">
        <v>41898</v>
      </c>
      <c r="J328" s="21">
        <v>42262</v>
      </c>
      <c r="K328" s="16">
        <v>12500</v>
      </c>
      <c r="L328" s="16">
        <v>2740.3</v>
      </c>
      <c r="M328" s="30"/>
    </row>
    <row r="329" spans="1:13" ht="25.5" x14ac:dyDescent="0.25">
      <c r="A329" s="15">
        <v>2014</v>
      </c>
      <c r="B329" s="15" t="s">
        <v>238</v>
      </c>
      <c r="C329" s="14" t="s">
        <v>239</v>
      </c>
      <c r="D329" s="14" t="s">
        <v>73</v>
      </c>
      <c r="E329" s="24" t="s">
        <v>1057</v>
      </c>
      <c r="F329" s="15" t="s">
        <v>1058</v>
      </c>
      <c r="G329" s="14" t="s">
        <v>1057</v>
      </c>
      <c r="H329" s="15" t="s">
        <v>1058</v>
      </c>
      <c r="I329" s="21">
        <v>41728</v>
      </c>
      <c r="J329" s="21">
        <v>41973</v>
      </c>
      <c r="K329" s="16">
        <v>3000</v>
      </c>
      <c r="L329" s="16">
        <v>3000</v>
      </c>
      <c r="M329" s="30"/>
    </row>
    <row r="330" spans="1:13" ht="25.5" x14ac:dyDescent="0.25">
      <c r="A330" s="15">
        <v>2014</v>
      </c>
      <c r="B330" s="15" t="s">
        <v>236</v>
      </c>
      <c r="C330" s="14" t="s">
        <v>237</v>
      </c>
      <c r="D330" s="14" t="s">
        <v>73</v>
      </c>
      <c r="E330" s="24" t="s">
        <v>1015</v>
      </c>
      <c r="F330" s="15" t="s">
        <v>1016</v>
      </c>
      <c r="G330" s="14" t="s">
        <v>1015</v>
      </c>
      <c r="H330" s="15" t="s">
        <v>1016</v>
      </c>
      <c r="I330" s="21">
        <v>41640</v>
      </c>
      <c r="J330" s="21">
        <v>42004</v>
      </c>
      <c r="K330" s="16">
        <f>1000+4701</f>
        <v>5701</v>
      </c>
      <c r="L330" s="16">
        <v>5701</v>
      </c>
      <c r="M330" s="30"/>
    </row>
    <row r="331" spans="1:13" ht="25.5" x14ac:dyDescent="0.25">
      <c r="A331" s="15">
        <v>2014</v>
      </c>
      <c r="B331" s="15" t="s">
        <v>234</v>
      </c>
      <c r="C331" s="14" t="s">
        <v>235</v>
      </c>
      <c r="D331" s="14" t="s">
        <v>73</v>
      </c>
      <c r="E331" s="24" t="s">
        <v>1007</v>
      </c>
      <c r="F331" s="15" t="s">
        <v>1008</v>
      </c>
      <c r="G331" s="14" t="s">
        <v>1007</v>
      </c>
      <c r="H331" s="15" t="s">
        <v>1008</v>
      </c>
      <c r="I331" s="21">
        <v>41640</v>
      </c>
      <c r="J331" s="21">
        <v>42004</v>
      </c>
      <c r="K331" s="16">
        <v>29000</v>
      </c>
      <c r="L331" s="16">
        <v>22644.75</v>
      </c>
      <c r="M331" s="30"/>
    </row>
    <row r="332" spans="1:13" ht="25.5" x14ac:dyDescent="0.25">
      <c r="A332" s="15">
        <v>2014</v>
      </c>
      <c r="B332" s="15" t="s">
        <v>232</v>
      </c>
      <c r="C332" s="14" t="s">
        <v>233</v>
      </c>
      <c r="D332" s="14" t="s">
        <v>73</v>
      </c>
      <c r="E332" s="24" t="s">
        <v>1269</v>
      </c>
      <c r="F332" s="15" t="s">
        <v>1270</v>
      </c>
      <c r="G332" s="14" t="s">
        <v>1269</v>
      </c>
      <c r="H332" s="15" t="s">
        <v>1270</v>
      </c>
      <c r="I332" s="21">
        <v>41640</v>
      </c>
      <c r="J332" s="21">
        <v>42004</v>
      </c>
      <c r="K332" s="16">
        <v>250</v>
      </c>
      <c r="L332" s="16">
        <v>44.17</v>
      </c>
      <c r="M332" s="30"/>
    </row>
    <row r="333" spans="1:13" ht="25.5" x14ac:dyDescent="0.25">
      <c r="A333" s="15">
        <v>2014</v>
      </c>
      <c r="B333" s="15" t="s">
        <v>230</v>
      </c>
      <c r="C333" s="14" t="s">
        <v>231</v>
      </c>
      <c r="D333" s="14" t="s">
        <v>73</v>
      </c>
      <c r="E333" s="24" t="s">
        <v>885</v>
      </c>
      <c r="F333" s="15" t="s">
        <v>886</v>
      </c>
      <c r="G333" s="14" t="s">
        <v>885</v>
      </c>
      <c r="H333" s="15" t="s">
        <v>886</v>
      </c>
      <c r="I333" s="21">
        <v>41640</v>
      </c>
      <c r="J333" s="21">
        <v>42004</v>
      </c>
      <c r="K333" s="16">
        <v>500</v>
      </c>
      <c r="L333" s="16">
        <v>270.24</v>
      </c>
      <c r="M333" s="30"/>
    </row>
    <row r="334" spans="1:13" ht="25.5" x14ac:dyDescent="0.25">
      <c r="A334" s="15">
        <v>2014</v>
      </c>
      <c r="B334" s="15" t="s">
        <v>228</v>
      </c>
      <c r="C334" s="14" t="s">
        <v>229</v>
      </c>
      <c r="D334" s="14" t="s">
        <v>73</v>
      </c>
      <c r="E334" s="24" t="s">
        <v>1267</v>
      </c>
      <c r="F334" s="15" t="s">
        <v>1268</v>
      </c>
      <c r="G334" s="14" t="s">
        <v>1267</v>
      </c>
      <c r="H334" s="15" t="s">
        <v>1268</v>
      </c>
      <c r="I334" s="21">
        <v>41640</v>
      </c>
      <c r="J334" s="21">
        <v>42004</v>
      </c>
      <c r="K334" s="16">
        <f>3300+1500</f>
        <v>4800</v>
      </c>
      <c r="L334" s="16">
        <v>3911.67</v>
      </c>
      <c r="M334" s="30"/>
    </row>
    <row r="335" spans="1:13" ht="25.5" x14ac:dyDescent="0.25">
      <c r="A335" s="15">
        <v>2014</v>
      </c>
      <c r="B335" s="15" t="s">
        <v>226</v>
      </c>
      <c r="C335" s="14" t="s">
        <v>227</v>
      </c>
      <c r="D335" s="14" t="s">
        <v>73</v>
      </c>
      <c r="E335" s="24" t="s">
        <v>1265</v>
      </c>
      <c r="F335" s="15" t="s">
        <v>1266</v>
      </c>
      <c r="G335" s="14" t="s">
        <v>1265</v>
      </c>
      <c r="H335" s="15" t="s">
        <v>1266</v>
      </c>
      <c r="I335" s="21">
        <v>41640</v>
      </c>
      <c r="J335" s="21">
        <v>42004</v>
      </c>
      <c r="K335" s="16">
        <v>800</v>
      </c>
      <c r="L335" s="16">
        <v>599.24</v>
      </c>
      <c r="M335" s="30"/>
    </row>
    <row r="336" spans="1:13" ht="25.5" x14ac:dyDescent="0.25">
      <c r="A336" s="15">
        <v>2014</v>
      </c>
      <c r="B336" s="15" t="s">
        <v>224</v>
      </c>
      <c r="C336" s="14" t="s">
        <v>225</v>
      </c>
      <c r="D336" s="14" t="s">
        <v>73</v>
      </c>
      <c r="E336" s="24" t="s">
        <v>1062</v>
      </c>
      <c r="F336" s="15" t="s">
        <v>1063</v>
      </c>
      <c r="G336" s="14" t="s">
        <v>1062</v>
      </c>
      <c r="H336" s="15" t="s">
        <v>1063</v>
      </c>
      <c r="I336" s="21">
        <v>41640</v>
      </c>
      <c r="J336" s="21">
        <v>42004</v>
      </c>
      <c r="K336" s="16">
        <f>9500+3300+1050+3730</f>
        <v>17580</v>
      </c>
      <c r="L336" s="16">
        <v>12850</v>
      </c>
      <c r="M336" s="30"/>
    </row>
    <row r="337" spans="1:13" ht="25.5" x14ac:dyDescent="0.25">
      <c r="A337" s="15">
        <v>2014</v>
      </c>
      <c r="B337" s="15" t="s">
        <v>222</v>
      </c>
      <c r="C337" s="14" t="s">
        <v>223</v>
      </c>
      <c r="D337" s="14" t="s">
        <v>73</v>
      </c>
      <c r="E337" s="24" t="s">
        <v>1263</v>
      </c>
      <c r="F337" s="15" t="s">
        <v>1264</v>
      </c>
      <c r="G337" s="14" t="s">
        <v>1263</v>
      </c>
      <c r="H337" s="15" t="s">
        <v>1264</v>
      </c>
      <c r="I337" s="21">
        <v>41640</v>
      </c>
      <c r="J337" s="21">
        <v>42004</v>
      </c>
      <c r="K337" s="16">
        <f>4800+3200</f>
        <v>8000</v>
      </c>
      <c r="L337" s="16">
        <v>5609.45</v>
      </c>
      <c r="M337" s="30"/>
    </row>
    <row r="338" spans="1:13" ht="25.5" x14ac:dyDescent="0.25">
      <c r="A338" s="15">
        <v>2014</v>
      </c>
      <c r="B338" s="15" t="s">
        <v>220</v>
      </c>
      <c r="C338" s="14" t="s">
        <v>221</v>
      </c>
      <c r="D338" s="14" t="s">
        <v>73</v>
      </c>
      <c r="E338" s="24" t="s">
        <v>895</v>
      </c>
      <c r="F338" s="15" t="s">
        <v>896</v>
      </c>
      <c r="G338" s="14" t="s">
        <v>895</v>
      </c>
      <c r="H338" s="15" t="s">
        <v>896</v>
      </c>
      <c r="I338" s="21">
        <v>41640</v>
      </c>
      <c r="J338" s="21">
        <v>42004</v>
      </c>
      <c r="K338" s="16">
        <f>800+500</f>
        <v>1300</v>
      </c>
      <c r="L338" s="16">
        <v>675.58</v>
      </c>
      <c r="M338" s="30"/>
    </row>
    <row r="339" spans="1:13" ht="25.5" x14ac:dyDescent="0.25">
      <c r="A339" s="15">
        <v>2014</v>
      </c>
      <c r="B339" s="15" t="s">
        <v>218</v>
      </c>
      <c r="C339" s="14" t="s">
        <v>219</v>
      </c>
      <c r="D339" s="14" t="s">
        <v>73</v>
      </c>
      <c r="E339" s="24" t="s">
        <v>1051</v>
      </c>
      <c r="F339" s="15" t="s">
        <v>1052</v>
      </c>
      <c r="G339" s="14" t="s">
        <v>1051</v>
      </c>
      <c r="H339" s="15" t="s">
        <v>1052</v>
      </c>
      <c r="I339" s="21">
        <v>41774</v>
      </c>
      <c r="J339" s="21">
        <v>41820</v>
      </c>
      <c r="K339" s="16">
        <v>4311</v>
      </c>
      <c r="L339" s="16">
        <v>4311</v>
      </c>
      <c r="M339" s="30"/>
    </row>
    <row r="340" spans="1:13" ht="25.5" x14ac:dyDescent="0.25">
      <c r="A340" s="15">
        <v>2014</v>
      </c>
      <c r="B340" s="15" t="s">
        <v>215</v>
      </c>
      <c r="C340" s="14" t="s">
        <v>216</v>
      </c>
      <c r="D340" s="14" t="s">
        <v>73</v>
      </c>
      <c r="E340" s="24" t="s">
        <v>1027</v>
      </c>
      <c r="F340" s="15" t="s">
        <v>1028</v>
      </c>
      <c r="G340" s="14" t="s">
        <v>1027</v>
      </c>
      <c r="H340" s="15" t="s">
        <v>1028</v>
      </c>
      <c r="I340" s="21">
        <v>41771</v>
      </c>
      <c r="J340" s="21">
        <v>42004</v>
      </c>
      <c r="K340" s="16">
        <v>23820</v>
      </c>
      <c r="L340" s="16">
        <v>17570</v>
      </c>
      <c r="M340" s="30"/>
    </row>
    <row r="341" spans="1:13" ht="25.5" x14ac:dyDescent="0.25">
      <c r="A341" s="15">
        <v>2014</v>
      </c>
      <c r="B341" s="15">
        <v>5752362749</v>
      </c>
      <c r="C341" s="14" t="s">
        <v>214</v>
      </c>
      <c r="D341" s="14" t="s">
        <v>88</v>
      </c>
      <c r="E341" s="24" t="s">
        <v>1218</v>
      </c>
      <c r="F341" s="15" t="s">
        <v>1219</v>
      </c>
      <c r="G341" s="14" t="s">
        <v>1218</v>
      </c>
      <c r="H341" s="15" t="s">
        <v>1219</v>
      </c>
      <c r="I341" s="21">
        <v>41760</v>
      </c>
      <c r="J341" s="21">
        <v>42485</v>
      </c>
      <c r="K341" s="16">
        <v>150000</v>
      </c>
      <c r="L341" s="16">
        <v>98726.56</v>
      </c>
      <c r="M341" s="30"/>
    </row>
    <row r="342" spans="1:13" ht="25.5" x14ac:dyDescent="0.25">
      <c r="A342" s="15">
        <v>2014</v>
      </c>
      <c r="B342" s="15" t="s">
        <v>212</v>
      </c>
      <c r="C342" s="14" t="s">
        <v>213</v>
      </c>
      <c r="D342" s="14" t="s">
        <v>73</v>
      </c>
      <c r="E342" s="24" t="s">
        <v>968</v>
      </c>
      <c r="F342" s="15" t="s">
        <v>969</v>
      </c>
      <c r="G342" s="14" t="s">
        <v>968</v>
      </c>
      <c r="H342" s="15" t="s">
        <v>969</v>
      </c>
      <c r="I342" s="21">
        <v>41760</v>
      </c>
      <c r="J342" s="21">
        <v>41820</v>
      </c>
      <c r="K342" s="16">
        <f>271+271</f>
        <v>542</v>
      </c>
      <c r="L342" s="16">
        <v>542</v>
      </c>
      <c r="M342" s="30"/>
    </row>
    <row r="343" spans="1:13" ht="25.5" x14ac:dyDescent="0.25">
      <c r="A343" s="15">
        <v>2014</v>
      </c>
      <c r="B343" s="15" t="s">
        <v>210</v>
      </c>
      <c r="C343" s="14" t="s">
        <v>211</v>
      </c>
      <c r="D343" s="14" t="s">
        <v>73</v>
      </c>
      <c r="E343" s="24" t="s">
        <v>893</v>
      </c>
      <c r="F343" s="15" t="s">
        <v>894</v>
      </c>
      <c r="G343" s="14" t="s">
        <v>893</v>
      </c>
      <c r="H343" s="15" t="s">
        <v>894</v>
      </c>
      <c r="I343" s="21">
        <v>41640</v>
      </c>
      <c r="J343" s="21">
        <v>42004</v>
      </c>
      <c r="K343" s="16">
        <f>3138+1000</f>
        <v>4138</v>
      </c>
      <c r="L343" s="16">
        <v>869.73</v>
      </c>
      <c r="M343" s="30"/>
    </row>
    <row r="344" spans="1:13" ht="25.5" x14ac:dyDescent="0.25">
      <c r="A344" s="15">
        <v>2014</v>
      </c>
      <c r="B344" s="15" t="s">
        <v>207</v>
      </c>
      <c r="C344" s="14" t="s">
        <v>208</v>
      </c>
      <c r="D344" s="14" t="s">
        <v>73</v>
      </c>
      <c r="E344" s="24" t="s">
        <v>1261</v>
      </c>
      <c r="F344" s="15" t="s">
        <v>1262</v>
      </c>
      <c r="G344" s="14" t="s">
        <v>1261</v>
      </c>
      <c r="H344" s="15" t="s">
        <v>1262</v>
      </c>
      <c r="I344" s="21">
        <v>41640</v>
      </c>
      <c r="J344" s="21">
        <v>42369</v>
      </c>
      <c r="K344" s="16">
        <v>30000</v>
      </c>
      <c r="L344" s="16">
        <v>20850.28</v>
      </c>
      <c r="M344" s="30"/>
    </row>
    <row r="345" spans="1:13" ht="25.5" x14ac:dyDescent="0.25">
      <c r="A345" s="15">
        <v>2014</v>
      </c>
      <c r="B345" s="15" t="s">
        <v>205</v>
      </c>
      <c r="C345" s="14" t="s">
        <v>206</v>
      </c>
      <c r="D345" s="14" t="s">
        <v>73</v>
      </c>
      <c r="E345" s="24" t="s">
        <v>867</v>
      </c>
      <c r="F345" s="15" t="s">
        <v>868</v>
      </c>
      <c r="G345" s="14" t="s">
        <v>867</v>
      </c>
      <c r="H345" s="15" t="s">
        <v>868</v>
      </c>
      <c r="I345" s="21">
        <v>41640</v>
      </c>
      <c r="J345" s="21">
        <v>42004</v>
      </c>
      <c r="K345" s="16">
        <v>1800</v>
      </c>
      <c r="L345" s="16">
        <v>1437.65</v>
      </c>
      <c r="M345" s="30"/>
    </row>
    <row r="346" spans="1:13" ht="25.5" x14ac:dyDescent="0.25">
      <c r="A346" s="15">
        <v>2014</v>
      </c>
      <c r="B346" s="15" t="s">
        <v>204</v>
      </c>
      <c r="C346" s="14" t="s">
        <v>203</v>
      </c>
      <c r="D346" s="14" t="s">
        <v>73</v>
      </c>
      <c r="E346" s="24" t="s">
        <v>1259</v>
      </c>
      <c r="F346" s="15" t="s">
        <v>1260</v>
      </c>
      <c r="G346" s="14" t="s">
        <v>1259</v>
      </c>
      <c r="H346" s="15" t="s">
        <v>1260</v>
      </c>
      <c r="I346" s="21">
        <v>41640</v>
      </c>
      <c r="J346" s="21">
        <v>42004</v>
      </c>
      <c r="K346" s="16">
        <v>500</v>
      </c>
      <c r="L346" s="16">
        <v>500</v>
      </c>
      <c r="M346" s="30"/>
    </row>
    <row r="347" spans="1:13" ht="25.5" x14ac:dyDescent="0.25">
      <c r="A347" s="15">
        <v>2014</v>
      </c>
      <c r="B347" s="15" t="s">
        <v>202</v>
      </c>
      <c r="C347" s="14" t="s">
        <v>203</v>
      </c>
      <c r="D347" s="14" t="s">
        <v>73</v>
      </c>
      <c r="E347" s="24" t="s">
        <v>899</v>
      </c>
      <c r="F347" s="15" t="s">
        <v>900</v>
      </c>
      <c r="G347" s="14" t="s">
        <v>899</v>
      </c>
      <c r="H347" s="15" t="s">
        <v>900</v>
      </c>
      <c r="I347" s="21">
        <v>41640</v>
      </c>
      <c r="J347" s="21">
        <v>42004</v>
      </c>
      <c r="K347" s="16">
        <f>2500+150</f>
        <v>2650</v>
      </c>
      <c r="L347" s="16">
        <v>2643</v>
      </c>
      <c r="M347" s="30"/>
    </row>
    <row r="348" spans="1:13" ht="25.5" x14ac:dyDescent="0.25">
      <c r="A348" s="15">
        <v>2014</v>
      </c>
      <c r="B348" s="15" t="s">
        <v>200</v>
      </c>
      <c r="C348" s="14" t="s">
        <v>201</v>
      </c>
      <c r="D348" s="14" t="s">
        <v>73</v>
      </c>
      <c r="E348" s="24" t="s">
        <v>933</v>
      </c>
      <c r="F348" s="15" t="s">
        <v>934</v>
      </c>
      <c r="G348" s="14" t="s">
        <v>933</v>
      </c>
      <c r="H348" s="15" t="s">
        <v>934</v>
      </c>
      <c r="I348" s="21">
        <v>41640</v>
      </c>
      <c r="J348" s="21">
        <v>42004</v>
      </c>
      <c r="K348" s="16">
        <f>9100+1000+6500+2000</f>
        <v>18600</v>
      </c>
      <c r="L348" s="16">
        <v>16929.77</v>
      </c>
      <c r="M348" s="30"/>
    </row>
    <row r="349" spans="1:13" ht="25.5" x14ac:dyDescent="0.25">
      <c r="A349" s="15">
        <v>2014</v>
      </c>
      <c r="B349" s="15" t="s">
        <v>198</v>
      </c>
      <c r="C349" s="14" t="s">
        <v>199</v>
      </c>
      <c r="D349" s="14" t="s">
        <v>73</v>
      </c>
      <c r="E349" s="24" t="s">
        <v>931</v>
      </c>
      <c r="F349" s="15" t="s">
        <v>932</v>
      </c>
      <c r="G349" s="14" t="s">
        <v>931</v>
      </c>
      <c r="H349" s="15" t="s">
        <v>932</v>
      </c>
      <c r="I349" s="21">
        <v>41640</v>
      </c>
      <c r="J349" s="21">
        <v>42004</v>
      </c>
      <c r="K349" s="16">
        <v>2000</v>
      </c>
      <c r="L349" s="16">
        <v>952.56</v>
      </c>
      <c r="M349" s="30"/>
    </row>
    <row r="350" spans="1:13" ht="25.5" x14ac:dyDescent="0.25">
      <c r="A350" s="15">
        <v>2014</v>
      </c>
      <c r="B350" s="15" t="s">
        <v>196</v>
      </c>
      <c r="C350" s="14" t="s">
        <v>197</v>
      </c>
      <c r="D350" s="14" t="s">
        <v>73</v>
      </c>
      <c r="E350" s="24" t="s">
        <v>883</v>
      </c>
      <c r="F350" s="15" t="s">
        <v>884</v>
      </c>
      <c r="G350" s="14" t="s">
        <v>883</v>
      </c>
      <c r="H350" s="15" t="s">
        <v>884</v>
      </c>
      <c r="I350" s="21">
        <v>41640</v>
      </c>
      <c r="J350" s="21">
        <v>42004</v>
      </c>
      <c r="K350" s="16">
        <f>700+500</f>
        <v>1200</v>
      </c>
      <c r="L350" s="16">
        <v>525.29999999999995</v>
      </c>
      <c r="M350" s="30"/>
    </row>
    <row r="351" spans="1:13" ht="25.5" x14ac:dyDescent="0.25">
      <c r="A351" s="15">
        <v>2014</v>
      </c>
      <c r="B351" s="15" t="s">
        <v>193</v>
      </c>
      <c r="C351" s="14" t="s">
        <v>194</v>
      </c>
      <c r="D351" s="14" t="s">
        <v>73</v>
      </c>
      <c r="E351" s="24" t="s">
        <v>950</v>
      </c>
      <c r="F351" s="15" t="s">
        <v>951</v>
      </c>
      <c r="G351" s="14" t="s">
        <v>950</v>
      </c>
      <c r="H351" s="15" t="s">
        <v>951</v>
      </c>
      <c r="I351" s="21">
        <v>41640</v>
      </c>
      <c r="J351" s="21">
        <v>42004</v>
      </c>
      <c r="K351" s="16">
        <v>700</v>
      </c>
      <c r="L351" s="16">
        <v>534.41</v>
      </c>
      <c r="M351" s="30"/>
    </row>
    <row r="352" spans="1:13" ht="25.5" x14ac:dyDescent="0.25">
      <c r="A352" s="15">
        <v>2014</v>
      </c>
      <c r="B352" s="15" t="s">
        <v>191</v>
      </c>
      <c r="C352" s="14" t="s">
        <v>192</v>
      </c>
      <c r="D352" s="14" t="s">
        <v>73</v>
      </c>
      <c r="E352" s="24" t="s">
        <v>907</v>
      </c>
      <c r="F352" s="15" t="s">
        <v>908</v>
      </c>
      <c r="G352" s="14" t="s">
        <v>907</v>
      </c>
      <c r="H352" s="15" t="s">
        <v>908</v>
      </c>
      <c r="I352" s="21">
        <v>41640</v>
      </c>
      <c r="J352" s="21">
        <v>41820</v>
      </c>
      <c r="K352" s="16">
        <f>7500+3000+2000</f>
        <v>12500</v>
      </c>
      <c r="L352" s="16">
        <v>6519.42</v>
      </c>
      <c r="M352" s="30"/>
    </row>
    <row r="353" spans="1:13" ht="25.5" x14ac:dyDescent="0.25">
      <c r="A353" s="15">
        <v>2014</v>
      </c>
      <c r="B353" s="15" t="s">
        <v>187</v>
      </c>
      <c r="C353" s="14" t="s">
        <v>188</v>
      </c>
      <c r="D353" s="14" t="s">
        <v>73</v>
      </c>
      <c r="E353" s="24" t="s">
        <v>1257</v>
      </c>
      <c r="F353" s="15" t="s">
        <v>1258</v>
      </c>
      <c r="G353" s="14" t="s">
        <v>1257</v>
      </c>
      <c r="H353" s="15" t="s">
        <v>1258</v>
      </c>
      <c r="I353" s="21">
        <v>41760</v>
      </c>
      <c r="J353" s="21">
        <v>42124</v>
      </c>
      <c r="K353" s="16">
        <v>10000</v>
      </c>
      <c r="L353" s="16">
        <v>3364.36</v>
      </c>
      <c r="M353" s="30"/>
    </row>
    <row r="354" spans="1:13" ht="25.5" x14ac:dyDescent="0.25">
      <c r="A354" s="15">
        <v>2014</v>
      </c>
      <c r="B354" s="15" t="s">
        <v>185</v>
      </c>
      <c r="C354" s="14" t="s">
        <v>186</v>
      </c>
      <c r="D354" s="14" t="s">
        <v>77</v>
      </c>
      <c r="E354" s="24" t="s">
        <v>1255</v>
      </c>
      <c r="F354" s="15" t="s">
        <v>1256</v>
      </c>
      <c r="G354" s="14" t="s">
        <v>1255</v>
      </c>
      <c r="H354" s="15" t="s">
        <v>1256</v>
      </c>
      <c r="I354" s="21">
        <v>41736</v>
      </c>
      <c r="J354" s="21">
        <v>42101</v>
      </c>
      <c r="K354" s="16">
        <v>400000</v>
      </c>
      <c r="L354" s="16">
        <v>210350.12</v>
      </c>
      <c r="M354" s="30"/>
    </row>
    <row r="355" spans="1:13" ht="63.75" x14ac:dyDescent="0.25">
      <c r="A355" s="15">
        <v>2014</v>
      </c>
      <c r="B355" s="24">
        <v>5709393426</v>
      </c>
      <c r="C355" s="1" t="s">
        <v>183</v>
      </c>
      <c r="D355" s="1" t="s">
        <v>184</v>
      </c>
      <c r="E355" s="1" t="s">
        <v>1390</v>
      </c>
      <c r="F355" s="19" t="s">
        <v>1391</v>
      </c>
      <c r="G355" s="1" t="s">
        <v>1053</v>
      </c>
      <c r="H355" s="15" t="s">
        <v>1054</v>
      </c>
      <c r="I355" s="21">
        <v>41919</v>
      </c>
      <c r="J355" s="21">
        <v>42039</v>
      </c>
      <c r="K355" s="29">
        <v>197577.66</v>
      </c>
      <c r="L355" s="29">
        <v>148846.76999999999</v>
      </c>
      <c r="M355" s="30"/>
    </row>
    <row r="356" spans="1:13" ht="25.5" x14ac:dyDescent="0.25">
      <c r="A356" s="15">
        <v>2014</v>
      </c>
      <c r="B356" s="15" t="s">
        <v>180</v>
      </c>
      <c r="C356" s="14" t="s">
        <v>181</v>
      </c>
      <c r="D356" s="14" t="s">
        <v>73</v>
      </c>
      <c r="E356" s="24" t="s">
        <v>889</v>
      </c>
      <c r="F356" s="15" t="s">
        <v>890</v>
      </c>
      <c r="G356" s="14" t="s">
        <v>889</v>
      </c>
      <c r="H356" s="15" t="s">
        <v>890</v>
      </c>
      <c r="I356" s="21">
        <v>41640</v>
      </c>
      <c r="J356" s="21">
        <v>41820</v>
      </c>
      <c r="K356" s="16">
        <f>6000+3000+2000+1000</f>
        <v>12000</v>
      </c>
      <c r="L356" s="16">
        <v>11541</v>
      </c>
      <c r="M356" s="30"/>
    </row>
    <row r="357" spans="1:13" ht="25.5" x14ac:dyDescent="0.25">
      <c r="A357" s="15">
        <v>2014</v>
      </c>
      <c r="B357" s="15" t="s">
        <v>178</v>
      </c>
      <c r="C357" s="14" t="s">
        <v>179</v>
      </c>
      <c r="D357" s="14" t="s">
        <v>73</v>
      </c>
      <c r="E357" s="24" t="s">
        <v>1254</v>
      </c>
      <c r="F357" s="15" t="s">
        <v>1146</v>
      </c>
      <c r="G357" s="14" t="s">
        <v>1254</v>
      </c>
      <c r="H357" s="15" t="s">
        <v>1146</v>
      </c>
      <c r="I357" s="21">
        <v>41640</v>
      </c>
      <c r="J357" s="21">
        <v>42004</v>
      </c>
      <c r="K357" s="16">
        <v>2500</v>
      </c>
      <c r="L357" s="16">
        <v>1890.5</v>
      </c>
      <c r="M357" s="30"/>
    </row>
    <row r="358" spans="1:13" ht="25.5" x14ac:dyDescent="0.25">
      <c r="A358" s="15">
        <v>2014</v>
      </c>
      <c r="B358" s="15" t="s">
        <v>176</v>
      </c>
      <c r="C358" s="14" t="s">
        <v>177</v>
      </c>
      <c r="D358" s="14" t="s">
        <v>73</v>
      </c>
      <c r="E358" s="24" t="s">
        <v>1252</v>
      </c>
      <c r="F358" s="15" t="s">
        <v>1253</v>
      </c>
      <c r="G358" s="14" t="s">
        <v>1252</v>
      </c>
      <c r="H358" s="15" t="s">
        <v>1253</v>
      </c>
      <c r="I358" s="21">
        <v>41640</v>
      </c>
      <c r="J358" s="21">
        <v>42004</v>
      </c>
      <c r="K358" s="16">
        <v>1000</v>
      </c>
      <c r="L358" s="16">
        <v>444</v>
      </c>
      <c r="M358" s="30"/>
    </row>
    <row r="359" spans="1:13" ht="25.5" x14ac:dyDescent="0.25">
      <c r="A359" s="15">
        <v>2014</v>
      </c>
      <c r="B359" s="15" t="s">
        <v>174</v>
      </c>
      <c r="C359" s="14" t="s">
        <v>175</v>
      </c>
      <c r="D359" s="14" t="s">
        <v>73</v>
      </c>
      <c r="E359" s="24" t="s">
        <v>992</v>
      </c>
      <c r="F359" s="15" t="s">
        <v>993</v>
      </c>
      <c r="G359" s="14" t="s">
        <v>992</v>
      </c>
      <c r="H359" s="15" t="s">
        <v>993</v>
      </c>
      <c r="I359" s="21">
        <v>41640</v>
      </c>
      <c r="J359" s="21">
        <v>42004</v>
      </c>
      <c r="K359" s="16">
        <f>6500+2000</f>
        <v>8500</v>
      </c>
      <c r="L359" s="16">
        <v>3961.33</v>
      </c>
      <c r="M359" s="30"/>
    </row>
    <row r="360" spans="1:13" ht="25.5" x14ac:dyDescent="0.25">
      <c r="A360" s="15">
        <v>2014</v>
      </c>
      <c r="B360" s="15" t="s">
        <v>172</v>
      </c>
      <c r="C360" s="14" t="s">
        <v>173</v>
      </c>
      <c r="D360" s="14" t="s">
        <v>73</v>
      </c>
      <c r="E360" s="24" t="s">
        <v>1250</v>
      </c>
      <c r="F360" s="15" t="s">
        <v>1251</v>
      </c>
      <c r="G360" s="14" t="s">
        <v>1250</v>
      </c>
      <c r="H360" s="15" t="s">
        <v>1251</v>
      </c>
      <c r="I360" s="21">
        <v>41640</v>
      </c>
      <c r="J360" s="21">
        <v>42004</v>
      </c>
      <c r="K360" s="16">
        <v>1600</v>
      </c>
      <c r="L360" s="16">
        <v>725.14</v>
      </c>
      <c r="M360" s="30"/>
    </row>
    <row r="361" spans="1:13" ht="25.5" x14ac:dyDescent="0.25">
      <c r="A361" s="15">
        <v>2014</v>
      </c>
      <c r="B361" s="15" t="s">
        <v>170</v>
      </c>
      <c r="C361" s="14" t="s">
        <v>171</v>
      </c>
      <c r="D361" s="14" t="s">
        <v>73</v>
      </c>
      <c r="E361" s="24" t="s">
        <v>966</v>
      </c>
      <c r="F361" s="15" t="s">
        <v>967</v>
      </c>
      <c r="G361" s="14" t="s">
        <v>966</v>
      </c>
      <c r="H361" s="15" t="s">
        <v>967</v>
      </c>
      <c r="I361" s="21">
        <v>41640</v>
      </c>
      <c r="J361" s="21">
        <v>42004</v>
      </c>
      <c r="K361" s="16">
        <f>5000+2400</f>
        <v>7400</v>
      </c>
      <c r="L361" s="16">
        <v>6237.2</v>
      </c>
      <c r="M361" s="30"/>
    </row>
    <row r="362" spans="1:13" ht="25.5" x14ac:dyDescent="0.25">
      <c r="A362" s="15">
        <v>2014</v>
      </c>
      <c r="B362" s="15" t="s">
        <v>168</v>
      </c>
      <c r="C362" s="14" t="s">
        <v>169</v>
      </c>
      <c r="D362" s="14" t="s">
        <v>73</v>
      </c>
      <c r="E362" s="24" t="s">
        <v>895</v>
      </c>
      <c r="F362" s="15" t="s">
        <v>896</v>
      </c>
      <c r="G362" s="14" t="s">
        <v>895</v>
      </c>
      <c r="H362" s="15" t="s">
        <v>896</v>
      </c>
      <c r="I362" s="21">
        <v>41640</v>
      </c>
      <c r="J362" s="21">
        <v>42004</v>
      </c>
      <c r="K362" s="16">
        <f>2500+595</f>
        <v>3095</v>
      </c>
      <c r="L362" s="16">
        <v>2919.46</v>
      </c>
      <c r="M362" s="30"/>
    </row>
    <row r="363" spans="1:13" ht="25.5" x14ac:dyDescent="0.25">
      <c r="A363" s="15">
        <v>2014</v>
      </c>
      <c r="B363" s="15" t="s">
        <v>167</v>
      </c>
      <c r="C363" s="14" t="s">
        <v>166</v>
      </c>
      <c r="D363" s="14" t="s">
        <v>73</v>
      </c>
      <c r="E363" s="24" t="s">
        <v>1248</v>
      </c>
      <c r="F363" s="15" t="s">
        <v>1249</v>
      </c>
      <c r="G363" s="14" t="s">
        <v>1248</v>
      </c>
      <c r="H363" s="15" t="s">
        <v>1249</v>
      </c>
      <c r="I363" s="21">
        <v>41640</v>
      </c>
      <c r="J363" s="21">
        <v>42004</v>
      </c>
      <c r="K363" s="16">
        <v>8200</v>
      </c>
      <c r="L363" s="16">
        <v>5239.78</v>
      </c>
      <c r="M363" s="30"/>
    </row>
    <row r="364" spans="1:13" ht="25.5" x14ac:dyDescent="0.25">
      <c r="A364" s="15">
        <v>2014</v>
      </c>
      <c r="B364" s="15" t="s">
        <v>164</v>
      </c>
      <c r="C364" s="14" t="s">
        <v>165</v>
      </c>
      <c r="D364" s="14" t="s">
        <v>73</v>
      </c>
      <c r="E364" s="24" t="s">
        <v>1201</v>
      </c>
      <c r="F364" s="15" t="s">
        <v>1202</v>
      </c>
      <c r="G364" s="14" t="s">
        <v>1201</v>
      </c>
      <c r="H364" s="15" t="s">
        <v>1202</v>
      </c>
      <c r="I364" s="21">
        <v>41640</v>
      </c>
      <c r="J364" s="21">
        <v>42004</v>
      </c>
      <c r="K364" s="16">
        <v>500</v>
      </c>
      <c r="L364" s="16">
        <v>270</v>
      </c>
      <c r="M364" s="30"/>
    </row>
    <row r="365" spans="1:13" ht="25.5" x14ac:dyDescent="0.25">
      <c r="A365" s="15">
        <v>2014</v>
      </c>
      <c r="B365" s="15" t="s">
        <v>162</v>
      </c>
      <c r="C365" s="14" t="s">
        <v>163</v>
      </c>
      <c r="D365" s="14" t="s">
        <v>73</v>
      </c>
      <c r="E365" s="24" t="s">
        <v>875</v>
      </c>
      <c r="F365" s="15" t="s">
        <v>876</v>
      </c>
      <c r="G365" s="14" t="s">
        <v>875</v>
      </c>
      <c r="H365" s="15" t="s">
        <v>876</v>
      </c>
      <c r="I365" s="21">
        <v>41640</v>
      </c>
      <c r="J365" s="21">
        <v>42004</v>
      </c>
      <c r="K365" s="16">
        <f>1100+1000</f>
        <v>2100</v>
      </c>
      <c r="L365" s="16">
        <v>1164.0999999999999</v>
      </c>
      <c r="M365" s="30"/>
    </row>
    <row r="366" spans="1:13" ht="25.5" x14ac:dyDescent="0.25">
      <c r="A366" s="15">
        <v>2014</v>
      </c>
      <c r="B366" s="15" t="s">
        <v>160</v>
      </c>
      <c r="C366" s="14" t="s">
        <v>161</v>
      </c>
      <c r="D366" s="14" t="s">
        <v>73</v>
      </c>
      <c r="E366" s="24" t="s">
        <v>913</v>
      </c>
      <c r="F366" s="15" t="s">
        <v>914</v>
      </c>
      <c r="G366" s="14" t="s">
        <v>913</v>
      </c>
      <c r="H366" s="15" t="s">
        <v>914</v>
      </c>
      <c r="I366" s="21">
        <v>41640</v>
      </c>
      <c r="J366" s="21">
        <v>42004</v>
      </c>
      <c r="K366" s="16">
        <f>3500+1700</f>
        <v>5200</v>
      </c>
      <c r="L366" s="16">
        <v>4828.59</v>
      </c>
      <c r="M366" s="30"/>
    </row>
    <row r="367" spans="1:13" ht="25.5" x14ac:dyDescent="0.25">
      <c r="A367" s="15">
        <v>2014</v>
      </c>
      <c r="B367" s="15" t="s">
        <v>158</v>
      </c>
      <c r="C367" s="14" t="s">
        <v>159</v>
      </c>
      <c r="D367" s="14" t="s">
        <v>73</v>
      </c>
      <c r="E367" s="24" t="s">
        <v>917</v>
      </c>
      <c r="F367" s="15" t="s">
        <v>918</v>
      </c>
      <c r="G367" s="14" t="s">
        <v>917</v>
      </c>
      <c r="H367" s="15" t="s">
        <v>918</v>
      </c>
      <c r="I367" s="21">
        <v>41640</v>
      </c>
      <c r="J367" s="21">
        <v>42004</v>
      </c>
      <c r="K367" s="16">
        <f>2300+200+500</f>
        <v>3000</v>
      </c>
      <c r="L367" s="16">
        <v>2315.25</v>
      </c>
      <c r="M367" s="30"/>
    </row>
    <row r="368" spans="1:13" ht="25.5" x14ac:dyDescent="0.25">
      <c r="A368" s="15">
        <v>2014</v>
      </c>
      <c r="B368" s="15" t="s">
        <v>156</v>
      </c>
      <c r="C368" s="14" t="s">
        <v>157</v>
      </c>
      <c r="D368" s="14" t="s">
        <v>73</v>
      </c>
      <c r="E368" s="24" t="s">
        <v>915</v>
      </c>
      <c r="F368" s="15" t="s">
        <v>916</v>
      </c>
      <c r="G368" s="14" t="s">
        <v>915</v>
      </c>
      <c r="H368" s="15" t="s">
        <v>916</v>
      </c>
      <c r="I368" s="21">
        <v>41640</v>
      </c>
      <c r="J368" s="21">
        <v>42004</v>
      </c>
      <c r="K368" s="16">
        <v>5600</v>
      </c>
      <c r="L368" s="16">
        <v>2071.56</v>
      </c>
      <c r="M368" s="30"/>
    </row>
    <row r="369" spans="1:13" ht="25.5" x14ac:dyDescent="0.25">
      <c r="A369" s="15">
        <v>2014</v>
      </c>
      <c r="B369" s="15" t="s">
        <v>154</v>
      </c>
      <c r="C369" s="14" t="s">
        <v>155</v>
      </c>
      <c r="D369" s="14" t="s">
        <v>73</v>
      </c>
      <c r="E369" s="24" t="s">
        <v>1091</v>
      </c>
      <c r="F369" s="15" t="s">
        <v>1092</v>
      </c>
      <c r="G369" s="14" t="s">
        <v>1091</v>
      </c>
      <c r="H369" s="15" t="s">
        <v>1092</v>
      </c>
      <c r="I369" s="21">
        <v>41640</v>
      </c>
      <c r="J369" s="21">
        <v>42004</v>
      </c>
      <c r="K369" s="16">
        <f>800+500</f>
        <v>1300</v>
      </c>
      <c r="L369" s="16">
        <v>1012.33</v>
      </c>
      <c r="M369" s="30"/>
    </row>
    <row r="370" spans="1:13" ht="25.5" x14ac:dyDescent="0.25">
      <c r="A370" s="15">
        <v>2014</v>
      </c>
      <c r="B370" s="24">
        <v>5674863517</v>
      </c>
      <c r="C370" s="1" t="s">
        <v>153</v>
      </c>
      <c r="D370" s="1" t="s">
        <v>152</v>
      </c>
      <c r="E370" s="1" t="s">
        <v>1388</v>
      </c>
      <c r="F370" s="19" t="s">
        <v>1389</v>
      </c>
      <c r="G370" s="1" t="s">
        <v>1247</v>
      </c>
      <c r="H370" s="15" t="s">
        <v>1246</v>
      </c>
      <c r="I370" s="21">
        <v>41928</v>
      </c>
      <c r="J370" s="21">
        <v>42039</v>
      </c>
      <c r="K370" s="29">
        <v>442000</v>
      </c>
      <c r="L370" s="29">
        <v>442000</v>
      </c>
      <c r="M370" s="30"/>
    </row>
    <row r="371" spans="1:13" ht="51" x14ac:dyDescent="0.25">
      <c r="A371" s="15">
        <v>2014</v>
      </c>
      <c r="B371" s="24" t="s">
        <v>150</v>
      </c>
      <c r="C371" s="1" t="s">
        <v>151</v>
      </c>
      <c r="D371" s="1" t="s">
        <v>152</v>
      </c>
      <c r="E371" s="1" t="s">
        <v>1386</v>
      </c>
      <c r="F371" s="19" t="s">
        <v>1387</v>
      </c>
      <c r="G371" s="1" t="s">
        <v>1243</v>
      </c>
      <c r="H371" s="15" t="s">
        <v>1244</v>
      </c>
      <c r="I371" s="21">
        <v>41926</v>
      </c>
      <c r="J371" s="21">
        <v>42015</v>
      </c>
      <c r="K371" s="29">
        <v>226500</v>
      </c>
      <c r="L371" s="29">
        <v>226500</v>
      </c>
      <c r="M371" s="30"/>
    </row>
    <row r="372" spans="1:13" ht="25.5" x14ac:dyDescent="0.25">
      <c r="A372" s="15">
        <v>2014</v>
      </c>
      <c r="B372" s="15" t="s">
        <v>148</v>
      </c>
      <c r="C372" s="14" t="s">
        <v>149</v>
      </c>
      <c r="D372" s="14" t="s">
        <v>73</v>
      </c>
      <c r="E372" s="24" t="s">
        <v>921</v>
      </c>
      <c r="F372" s="15" t="s">
        <v>922</v>
      </c>
      <c r="G372" s="14" t="s">
        <v>921</v>
      </c>
      <c r="H372" s="15" t="s">
        <v>922</v>
      </c>
      <c r="I372" s="21">
        <v>41640</v>
      </c>
      <c r="J372" s="21">
        <v>42004</v>
      </c>
      <c r="K372" s="16">
        <v>11100</v>
      </c>
      <c r="L372" s="16">
        <v>9444</v>
      </c>
      <c r="M372" s="30"/>
    </row>
    <row r="373" spans="1:13" ht="25.5" x14ac:dyDescent="0.25">
      <c r="A373" s="15">
        <v>2014</v>
      </c>
      <c r="B373" s="15" t="s">
        <v>146</v>
      </c>
      <c r="C373" s="14" t="s">
        <v>147</v>
      </c>
      <c r="D373" s="14" t="s">
        <v>73</v>
      </c>
      <c r="E373" s="24" t="s">
        <v>970</v>
      </c>
      <c r="F373" s="15" t="s">
        <v>971</v>
      </c>
      <c r="G373" s="14" t="s">
        <v>970</v>
      </c>
      <c r="H373" s="15" t="s">
        <v>971</v>
      </c>
      <c r="I373" s="21">
        <v>41640</v>
      </c>
      <c r="J373" s="21">
        <v>41820</v>
      </c>
      <c r="K373" s="16">
        <f>2750+2000+2750</f>
        <v>7500</v>
      </c>
      <c r="L373" s="16">
        <v>5840</v>
      </c>
      <c r="M373" s="30"/>
    </row>
    <row r="374" spans="1:13" ht="25.5" x14ac:dyDescent="0.25">
      <c r="A374" s="15">
        <v>2014</v>
      </c>
      <c r="B374" s="15" t="s">
        <v>144</v>
      </c>
      <c r="C374" s="14" t="s">
        <v>145</v>
      </c>
      <c r="D374" s="14" t="s">
        <v>73</v>
      </c>
      <c r="E374" s="24" t="s">
        <v>877</v>
      </c>
      <c r="F374" s="15" t="s">
        <v>878</v>
      </c>
      <c r="G374" s="14" t="s">
        <v>877</v>
      </c>
      <c r="H374" s="15" t="s">
        <v>878</v>
      </c>
      <c r="I374" s="21">
        <v>41640</v>
      </c>
      <c r="J374" s="21">
        <v>41820</v>
      </c>
      <c r="K374" s="16">
        <f>12500+2000+8000</f>
        <v>22500</v>
      </c>
      <c r="L374" s="16">
        <v>16277.17</v>
      </c>
      <c r="M374" s="30"/>
    </row>
    <row r="375" spans="1:13" ht="25.5" x14ac:dyDescent="0.25">
      <c r="A375" s="15">
        <v>2014</v>
      </c>
      <c r="B375" s="15" t="s">
        <v>142</v>
      </c>
      <c r="C375" s="14" t="s">
        <v>143</v>
      </c>
      <c r="D375" s="14" t="s">
        <v>73</v>
      </c>
      <c r="E375" s="24" t="s">
        <v>1241</v>
      </c>
      <c r="F375" s="15" t="s">
        <v>1242</v>
      </c>
      <c r="G375" s="14" t="s">
        <v>1241</v>
      </c>
      <c r="H375" s="15" t="s">
        <v>1242</v>
      </c>
      <c r="I375" s="21">
        <v>41640</v>
      </c>
      <c r="J375" s="21">
        <v>42004</v>
      </c>
      <c r="K375" s="16">
        <f>500+141.1+250+1500</f>
        <v>2391.1</v>
      </c>
      <c r="L375" s="16">
        <v>906.95</v>
      </c>
      <c r="M375" s="30"/>
    </row>
    <row r="376" spans="1:13" ht="25.5" x14ac:dyDescent="0.25">
      <c r="A376" s="15">
        <v>2014</v>
      </c>
      <c r="B376" s="15" t="s">
        <v>140</v>
      </c>
      <c r="C376" s="14" t="s">
        <v>141</v>
      </c>
      <c r="D376" s="14" t="s">
        <v>73</v>
      </c>
      <c r="E376" s="24" t="s">
        <v>891</v>
      </c>
      <c r="F376" s="15" t="s">
        <v>892</v>
      </c>
      <c r="G376" s="14" t="s">
        <v>891</v>
      </c>
      <c r="H376" s="15" t="s">
        <v>892</v>
      </c>
      <c r="I376" s="21">
        <v>41709</v>
      </c>
      <c r="J376" s="21">
        <v>42004</v>
      </c>
      <c r="K376" s="16">
        <f>3549+278.4+1487+808.2</f>
        <v>6122.5999999999995</v>
      </c>
      <c r="L376" s="16">
        <v>6122.5999999999995</v>
      </c>
      <c r="M376" s="30"/>
    </row>
    <row r="377" spans="1:13" ht="25.5" x14ac:dyDescent="0.25">
      <c r="A377" s="15">
        <v>2014</v>
      </c>
      <c r="B377" s="15" t="s">
        <v>138</v>
      </c>
      <c r="C377" s="14" t="s">
        <v>139</v>
      </c>
      <c r="D377" s="14" t="s">
        <v>73</v>
      </c>
      <c r="E377" s="24" t="s">
        <v>891</v>
      </c>
      <c r="F377" s="15" t="s">
        <v>892</v>
      </c>
      <c r="G377" s="14" t="s">
        <v>891</v>
      </c>
      <c r="H377" s="15" t="s">
        <v>892</v>
      </c>
      <c r="I377" s="21">
        <v>41709</v>
      </c>
      <c r="J377" s="21">
        <v>42004</v>
      </c>
      <c r="K377" s="16">
        <f>12360+84+861+25964.1</f>
        <v>39269.1</v>
      </c>
      <c r="L377" s="16">
        <v>39205.4</v>
      </c>
      <c r="M377" s="30"/>
    </row>
    <row r="378" spans="1:13" ht="63.75" x14ac:dyDescent="0.25">
      <c r="A378" s="15">
        <v>2014</v>
      </c>
      <c r="B378" s="24" t="s">
        <v>136</v>
      </c>
      <c r="C378" s="1" t="s">
        <v>137</v>
      </c>
      <c r="D378" s="1" t="s">
        <v>88</v>
      </c>
      <c r="E378" s="1" t="s">
        <v>1384</v>
      </c>
      <c r="F378" s="19" t="s">
        <v>1385</v>
      </c>
      <c r="G378" s="1" t="s">
        <v>1239</v>
      </c>
      <c r="H378" s="15" t="s">
        <v>1200</v>
      </c>
      <c r="I378" s="21">
        <v>41710</v>
      </c>
      <c r="J378" s="21">
        <v>42004</v>
      </c>
      <c r="K378" s="29">
        <v>37680</v>
      </c>
      <c r="L378" s="29">
        <v>31604.46</v>
      </c>
      <c r="M378" s="30"/>
    </row>
    <row r="379" spans="1:13" ht="51" x14ac:dyDescent="0.25">
      <c r="A379" s="15">
        <v>2014</v>
      </c>
      <c r="B379" s="24" t="s">
        <v>134</v>
      </c>
      <c r="C379" s="1" t="s">
        <v>135</v>
      </c>
      <c r="D379" s="1" t="s">
        <v>88</v>
      </c>
      <c r="E379" s="1" t="s">
        <v>1381</v>
      </c>
      <c r="F379" s="19" t="s">
        <v>1382</v>
      </c>
      <c r="G379" s="1" t="s">
        <v>1053</v>
      </c>
      <c r="H379" s="15" t="s">
        <v>1054</v>
      </c>
      <c r="I379" s="21">
        <v>41705</v>
      </c>
      <c r="J379" s="21">
        <v>41973</v>
      </c>
      <c r="K379" s="29">
        <v>26537</v>
      </c>
      <c r="L379" s="29">
        <v>23753</v>
      </c>
      <c r="M379" s="30"/>
    </row>
    <row r="380" spans="1:13" ht="25.5" x14ac:dyDescent="0.25">
      <c r="A380" s="15">
        <v>2014</v>
      </c>
      <c r="B380" s="15" t="s">
        <v>132</v>
      </c>
      <c r="C380" s="14" t="s">
        <v>133</v>
      </c>
      <c r="D380" s="14" t="s">
        <v>73</v>
      </c>
      <c r="E380" s="24" t="s">
        <v>893</v>
      </c>
      <c r="F380" s="15" t="s">
        <v>894</v>
      </c>
      <c r="G380" s="14" t="s">
        <v>893</v>
      </c>
      <c r="H380" s="15" t="s">
        <v>894</v>
      </c>
      <c r="I380" s="21">
        <v>41699</v>
      </c>
      <c r="J380" s="21">
        <v>41728</v>
      </c>
      <c r="K380" s="16">
        <f>300+3790</f>
        <v>4090</v>
      </c>
      <c r="L380" s="16">
        <v>3491.11</v>
      </c>
      <c r="M380" s="30"/>
    </row>
    <row r="381" spans="1:13" ht="25.5" x14ac:dyDescent="0.25">
      <c r="A381" s="15">
        <v>2014</v>
      </c>
      <c r="B381" s="15" t="s">
        <v>130</v>
      </c>
      <c r="C381" s="14" t="s">
        <v>131</v>
      </c>
      <c r="D381" s="14" t="s">
        <v>73</v>
      </c>
      <c r="E381" s="24" t="s">
        <v>871</v>
      </c>
      <c r="F381" s="15" t="s">
        <v>872</v>
      </c>
      <c r="G381" s="14" t="s">
        <v>871</v>
      </c>
      <c r="H381" s="15" t="s">
        <v>872</v>
      </c>
      <c r="I381" s="21">
        <v>41699</v>
      </c>
      <c r="J381" s="21">
        <v>41759</v>
      </c>
      <c r="K381" s="16">
        <f>182.4+552+1140+281.64</f>
        <v>2156.04</v>
      </c>
      <c r="L381" s="16">
        <v>1874.4</v>
      </c>
      <c r="M381" s="30"/>
    </row>
    <row r="382" spans="1:13" ht="25.5" x14ac:dyDescent="0.25">
      <c r="A382" s="15">
        <v>2014</v>
      </c>
      <c r="B382" s="15" t="s">
        <v>128</v>
      </c>
      <c r="C382" s="14" t="s">
        <v>129</v>
      </c>
      <c r="D382" s="14" t="s">
        <v>73</v>
      </c>
      <c r="E382" s="24" t="s">
        <v>887</v>
      </c>
      <c r="F382" s="15" t="s">
        <v>888</v>
      </c>
      <c r="G382" s="14" t="s">
        <v>887</v>
      </c>
      <c r="H382" s="15" t="s">
        <v>888</v>
      </c>
      <c r="I382" s="21">
        <v>41275</v>
      </c>
      <c r="J382" s="21">
        <v>42004</v>
      </c>
      <c r="K382" s="16">
        <v>12500</v>
      </c>
      <c r="L382" s="16">
        <v>8767.5</v>
      </c>
      <c r="M382" s="30"/>
    </row>
    <row r="383" spans="1:13" ht="25.5" x14ac:dyDescent="0.25">
      <c r="A383" s="15">
        <v>2014</v>
      </c>
      <c r="B383" s="15" t="s">
        <v>126</v>
      </c>
      <c r="C383" s="14" t="s">
        <v>127</v>
      </c>
      <c r="D383" s="14" t="s">
        <v>73</v>
      </c>
      <c r="E383" s="24" t="s">
        <v>996</v>
      </c>
      <c r="F383" s="15" t="s">
        <v>997</v>
      </c>
      <c r="G383" s="14" t="s">
        <v>996</v>
      </c>
      <c r="H383" s="15" t="s">
        <v>997</v>
      </c>
      <c r="I383" s="21">
        <v>41640</v>
      </c>
      <c r="J383" s="21">
        <v>42004</v>
      </c>
      <c r="K383" s="16">
        <f>1300+500+3000</f>
        <v>4800</v>
      </c>
      <c r="L383" s="16">
        <v>2317.67</v>
      </c>
      <c r="M383" s="30"/>
    </row>
    <row r="384" spans="1:13" ht="25.5" x14ac:dyDescent="0.25">
      <c r="A384" s="15">
        <v>2014</v>
      </c>
      <c r="B384" s="15" t="s">
        <v>124</v>
      </c>
      <c r="C384" s="14" t="s">
        <v>125</v>
      </c>
      <c r="D384" s="14" t="s">
        <v>73</v>
      </c>
      <c r="E384" s="24" t="s">
        <v>1060</v>
      </c>
      <c r="F384" s="15" t="s">
        <v>1061</v>
      </c>
      <c r="G384" s="14" t="s">
        <v>1060</v>
      </c>
      <c r="H384" s="15" t="s">
        <v>1061</v>
      </c>
      <c r="I384" s="21">
        <v>41275</v>
      </c>
      <c r="J384" s="21">
        <v>42004</v>
      </c>
      <c r="K384" s="16">
        <f>350+120</f>
        <v>470</v>
      </c>
      <c r="L384" s="16">
        <v>299.32</v>
      </c>
      <c r="M384" s="30"/>
    </row>
    <row r="385" spans="1:13" ht="25.5" x14ac:dyDescent="0.25">
      <c r="A385" s="15">
        <v>2014</v>
      </c>
      <c r="B385" s="15" t="s">
        <v>122</v>
      </c>
      <c r="C385" s="14" t="s">
        <v>123</v>
      </c>
      <c r="D385" s="14" t="s">
        <v>73</v>
      </c>
      <c r="E385" s="24" t="s">
        <v>1015</v>
      </c>
      <c r="F385" s="15" t="s">
        <v>1016</v>
      </c>
      <c r="G385" s="14" t="s">
        <v>1015</v>
      </c>
      <c r="H385" s="15" t="s">
        <v>1016</v>
      </c>
      <c r="I385" s="21">
        <v>41640</v>
      </c>
      <c r="J385" s="21">
        <v>42004</v>
      </c>
      <c r="K385" s="16">
        <f>21000+9500</f>
        <v>30500</v>
      </c>
      <c r="L385" s="16">
        <v>27649.35</v>
      </c>
      <c r="M385" s="30"/>
    </row>
    <row r="386" spans="1:13" ht="38.25" x14ac:dyDescent="0.25">
      <c r="A386" s="15">
        <v>2014</v>
      </c>
      <c r="B386" s="15" t="s">
        <v>120</v>
      </c>
      <c r="C386" s="14" t="s">
        <v>121</v>
      </c>
      <c r="D386" s="14" t="s">
        <v>73</v>
      </c>
      <c r="E386" s="24" t="s">
        <v>956</v>
      </c>
      <c r="F386" s="15" t="s">
        <v>957</v>
      </c>
      <c r="G386" s="14" t="s">
        <v>956</v>
      </c>
      <c r="H386" s="15" t="s">
        <v>957</v>
      </c>
      <c r="I386" s="21">
        <v>41640</v>
      </c>
      <c r="J386" s="21">
        <v>42004</v>
      </c>
      <c r="K386" s="16">
        <f>10000+3500+15400+1000+400+2300</f>
        <v>32600</v>
      </c>
      <c r="L386" s="16">
        <v>32600</v>
      </c>
      <c r="M386" s="30"/>
    </row>
    <row r="387" spans="1:13" ht="25.5" x14ac:dyDescent="0.25">
      <c r="A387" s="15">
        <v>2014</v>
      </c>
      <c r="B387" s="15" t="s">
        <v>118</v>
      </c>
      <c r="C387" s="14" t="s">
        <v>119</v>
      </c>
      <c r="D387" s="14" t="s">
        <v>73</v>
      </c>
      <c r="E387" s="24" t="s">
        <v>1238</v>
      </c>
      <c r="F387" s="15" t="s">
        <v>1018</v>
      </c>
      <c r="G387" s="14" t="s">
        <v>1238</v>
      </c>
      <c r="H387" s="15" t="s">
        <v>1018</v>
      </c>
      <c r="I387" s="21">
        <v>41640</v>
      </c>
      <c r="J387" s="21">
        <v>42004</v>
      </c>
      <c r="K387" s="16">
        <f>2100+600+1000</f>
        <v>3700</v>
      </c>
      <c r="L387" s="16">
        <v>1991</v>
      </c>
      <c r="M387" s="30"/>
    </row>
    <row r="388" spans="1:13" ht="25.5" x14ac:dyDescent="0.25">
      <c r="A388" s="15">
        <v>2014</v>
      </c>
      <c r="B388" s="15" t="s">
        <v>116</v>
      </c>
      <c r="C388" s="14" t="s">
        <v>117</v>
      </c>
      <c r="D388" s="14" t="s">
        <v>73</v>
      </c>
      <c r="E388" s="24" t="s">
        <v>1001</v>
      </c>
      <c r="F388" s="15" t="s">
        <v>1002</v>
      </c>
      <c r="G388" s="14" t="s">
        <v>1001</v>
      </c>
      <c r="H388" s="15" t="s">
        <v>1002</v>
      </c>
      <c r="I388" s="21">
        <v>41640</v>
      </c>
      <c r="J388" s="21">
        <v>42004</v>
      </c>
      <c r="K388" s="16">
        <v>7000</v>
      </c>
      <c r="L388" s="16">
        <v>6105.81</v>
      </c>
      <c r="M388" s="30"/>
    </row>
    <row r="389" spans="1:13" ht="25.5" x14ac:dyDescent="0.25">
      <c r="A389" s="15">
        <v>2014</v>
      </c>
      <c r="B389" s="15" t="s">
        <v>114</v>
      </c>
      <c r="C389" s="14" t="s">
        <v>115</v>
      </c>
      <c r="D389" s="14" t="s">
        <v>73</v>
      </c>
      <c r="E389" s="24" t="s">
        <v>998</v>
      </c>
      <c r="F389" s="15" t="s">
        <v>942</v>
      </c>
      <c r="G389" s="14" t="s">
        <v>998</v>
      </c>
      <c r="H389" s="15" t="s">
        <v>942</v>
      </c>
      <c r="I389" s="21">
        <v>41640</v>
      </c>
      <c r="J389" s="21">
        <v>42004</v>
      </c>
      <c r="K389" s="16">
        <f>2000+800</f>
        <v>2800</v>
      </c>
      <c r="L389" s="16">
        <v>857.12</v>
      </c>
      <c r="M389" s="30"/>
    </row>
    <row r="390" spans="1:13" ht="25.5" x14ac:dyDescent="0.25">
      <c r="A390" s="15">
        <v>2014</v>
      </c>
      <c r="B390" s="15" t="s">
        <v>112</v>
      </c>
      <c r="C390" s="14" t="s">
        <v>113</v>
      </c>
      <c r="D390" s="14" t="s">
        <v>73</v>
      </c>
      <c r="E390" s="24" t="s">
        <v>1059</v>
      </c>
      <c r="F390" s="15" t="s">
        <v>940</v>
      </c>
      <c r="G390" s="14" t="s">
        <v>1059</v>
      </c>
      <c r="H390" s="15" t="s">
        <v>940</v>
      </c>
      <c r="I390" s="21">
        <v>41640</v>
      </c>
      <c r="J390" s="21">
        <v>42004</v>
      </c>
      <c r="K390" s="16">
        <v>6500</v>
      </c>
      <c r="L390" s="16">
        <v>3577.79</v>
      </c>
      <c r="M390" s="30"/>
    </row>
    <row r="391" spans="1:13" ht="25.5" x14ac:dyDescent="0.25">
      <c r="A391" s="15">
        <v>2014</v>
      </c>
      <c r="B391" s="15" t="s">
        <v>110</v>
      </c>
      <c r="C391" s="14" t="s">
        <v>111</v>
      </c>
      <c r="D391" s="14" t="s">
        <v>73</v>
      </c>
      <c r="E391" s="24" t="s">
        <v>1116</v>
      </c>
      <c r="F391" s="15" t="s">
        <v>1117</v>
      </c>
      <c r="G391" s="14" t="s">
        <v>1116</v>
      </c>
      <c r="H391" s="15" t="s">
        <v>1117</v>
      </c>
      <c r="I391" s="21">
        <v>41640</v>
      </c>
      <c r="J391" s="21">
        <v>42004</v>
      </c>
      <c r="K391" s="16">
        <v>2500</v>
      </c>
      <c r="L391" s="16">
        <v>2207.85</v>
      </c>
      <c r="M391" s="30"/>
    </row>
    <row r="392" spans="1:13" ht="25.5" x14ac:dyDescent="0.25">
      <c r="A392" s="15">
        <v>2014</v>
      </c>
      <c r="B392" s="15" t="s">
        <v>108</v>
      </c>
      <c r="C392" s="14" t="s">
        <v>109</v>
      </c>
      <c r="D392" s="14" t="s">
        <v>73</v>
      </c>
      <c r="E392" s="24" t="s">
        <v>879</v>
      </c>
      <c r="F392" s="15" t="s">
        <v>880</v>
      </c>
      <c r="G392" s="14" t="s">
        <v>879</v>
      </c>
      <c r="H392" s="15" t="s">
        <v>880</v>
      </c>
      <c r="I392" s="21">
        <v>41640</v>
      </c>
      <c r="J392" s="21">
        <v>42004</v>
      </c>
      <c r="K392" s="16">
        <f>600+700+900</f>
        <v>2200</v>
      </c>
      <c r="L392" s="16">
        <v>1239.53</v>
      </c>
      <c r="M392" s="30"/>
    </row>
    <row r="393" spans="1:13" ht="25.5" x14ac:dyDescent="0.25">
      <c r="A393" s="15">
        <v>2014</v>
      </c>
      <c r="B393" s="15" t="s">
        <v>106</v>
      </c>
      <c r="C393" s="14" t="s">
        <v>107</v>
      </c>
      <c r="D393" s="14" t="s">
        <v>73</v>
      </c>
      <c r="E393" s="24" t="s">
        <v>881</v>
      </c>
      <c r="F393" s="15" t="s">
        <v>882</v>
      </c>
      <c r="G393" s="14" t="s">
        <v>881</v>
      </c>
      <c r="H393" s="15" t="s">
        <v>882</v>
      </c>
      <c r="I393" s="21">
        <v>41640</v>
      </c>
      <c r="J393" s="21">
        <v>42004</v>
      </c>
      <c r="K393" s="16">
        <f>900+1200+700+800+1000</f>
        <v>4600</v>
      </c>
      <c r="L393" s="16">
        <v>1761.78</v>
      </c>
      <c r="M393" s="30"/>
    </row>
    <row r="394" spans="1:13" ht="25.5" x14ac:dyDescent="0.25">
      <c r="A394" s="15">
        <v>2014</v>
      </c>
      <c r="B394" s="15" t="s">
        <v>104</v>
      </c>
      <c r="C394" s="14" t="s">
        <v>105</v>
      </c>
      <c r="D394" s="14" t="s">
        <v>73</v>
      </c>
      <c r="E394" s="24" t="s">
        <v>952</v>
      </c>
      <c r="F394" s="15" t="s">
        <v>953</v>
      </c>
      <c r="G394" s="14" t="s">
        <v>952</v>
      </c>
      <c r="H394" s="15" t="s">
        <v>953</v>
      </c>
      <c r="I394" s="21">
        <v>41640</v>
      </c>
      <c r="J394" s="21">
        <v>42004</v>
      </c>
      <c r="K394" s="16">
        <f>1200+1200+2000+1050</f>
        <v>5450</v>
      </c>
      <c r="L394" s="16">
        <v>1755.74</v>
      </c>
      <c r="M394" s="30"/>
    </row>
    <row r="395" spans="1:13" ht="25.5" x14ac:dyDescent="0.25">
      <c r="A395" s="15">
        <v>2014</v>
      </c>
      <c r="B395" s="15" t="s">
        <v>102</v>
      </c>
      <c r="C395" s="14" t="s">
        <v>103</v>
      </c>
      <c r="D395" s="14" t="s">
        <v>73</v>
      </c>
      <c r="E395" s="24" t="s">
        <v>1005</v>
      </c>
      <c r="F395" s="15" t="s">
        <v>1006</v>
      </c>
      <c r="G395" s="14" t="s">
        <v>1005</v>
      </c>
      <c r="H395" s="15" t="s">
        <v>1006</v>
      </c>
      <c r="I395" s="21">
        <v>41640</v>
      </c>
      <c r="J395" s="21">
        <v>42004</v>
      </c>
      <c r="K395" s="16">
        <f>1000+1900+2500+3000</f>
        <v>8400</v>
      </c>
      <c r="L395" s="16">
        <v>6614.38</v>
      </c>
      <c r="M395" s="30"/>
    </row>
    <row r="396" spans="1:13" ht="25.5" x14ac:dyDescent="0.25">
      <c r="A396" s="15">
        <v>2014</v>
      </c>
      <c r="B396" s="15" t="s">
        <v>100</v>
      </c>
      <c r="C396" s="14" t="s">
        <v>101</v>
      </c>
      <c r="D396" s="14" t="s">
        <v>73</v>
      </c>
      <c r="E396" s="24" t="s">
        <v>1170</v>
      </c>
      <c r="F396" s="15" t="s">
        <v>1171</v>
      </c>
      <c r="G396" s="14" t="s">
        <v>1170</v>
      </c>
      <c r="H396" s="15" t="s">
        <v>1171</v>
      </c>
      <c r="I396" s="21">
        <v>41640</v>
      </c>
      <c r="J396" s="21">
        <v>42004</v>
      </c>
      <c r="K396" s="16">
        <v>10000</v>
      </c>
      <c r="L396" s="16">
        <v>1729</v>
      </c>
      <c r="M396" s="30"/>
    </row>
    <row r="397" spans="1:13" ht="25.5" x14ac:dyDescent="0.25">
      <c r="A397" s="15">
        <v>2014</v>
      </c>
      <c r="B397" s="15" t="s">
        <v>98</v>
      </c>
      <c r="C397" s="14" t="s">
        <v>99</v>
      </c>
      <c r="D397" s="14" t="s">
        <v>73</v>
      </c>
      <c r="E397" s="24" t="s">
        <v>1237</v>
      </c>
      <c r="F397" s="15" t="s">
        <v>1010</v>
      </c>
      <c r="G397" s="14" t="s">
        <v>1237</v>
      </c>
      <c r="H397" s="15" t="s">
        <v>1010</v>
      </c>
      <c r="I397" s="21">
        <v>41640</v>
      </c>
      <c r="J397" s="21">
        <v>42004</v>
      </c>
      <c r="K397" s="16">
        <f>2500+10300-500+11770+30</f>
        <v>24100</v>
      </c>
      <c r="L397" s="16">
        <v>21870</v>
      </c>
      <c r="M397" s="30"/>
    </row>
    <row r="398" spans="1:13" ht="25.5" x14ac:dyDescent="0.25">
      <c r="A398" s="15">
        <v>2014</v>
      </c>
      <c r="B398" s="15" t="s">
        <v>96</v>
      </c>
      <c r="C398" s="14" t="s">
        <v>97</v>
      </c>
      <c r="D398" s="14" t="s">
        <v>73</v>
      </c>
      <c r="E398" s="24" t="s">
        <v>948</v>
      </c>
      <c r="F398" s="15" t="s">
        <v>949</v>
      </c>
      <c r="G398" s="14" t="s">
        <v>948</v>
      </c>
      <c r="H398" s="15" t="s">
        <v>949</v>
      </c>
      <c r="I398" s="21">
        <v>41684</v>
      </c>
      <c r="J398" s="21">
        <v>42004</v>
      </c>
      <c r="K398" s="16">
        <v>5000</v>
      </c>
      <c r="L398" s="16">
        <v>1622.9</v>
      </c>
      <c r="M398" s="30"/>
    </row>
    <row r="399" spans="1:13" ht="25.5" x14ac:dyDescent="0.25">
      <c r="A399" s="15">
        <v>2014</v>
      </c>
      <c r="B399" s="24" t="s">
        <v>94</v>
      </c>
      <c r="C399" s="1" t="s">
        <v>95</v>
      </c>
      <c r="D399" s="1" t="s">
        <v>88</v>
      </c>
      <c r="E399" s="1" t="s">
        <v>1380</v>
      </c>
      <c r="F399" s="19" t="s">
        <v>1379</v>
      </c>
      <c r="G399" s="1" t="s">
        <v>867</v>
      </c>
      <c r="H399" s="15" t="s">
        <v>868</v>
      </c>
      <c r="I399" s="21">
        <v>41640</v>
      </c>
      <c r="J399" s="21">
        <v>42004</v>
      </c>
      <c r="K399" s="29">
        <v>2500</v>
      </c>
      <c r="L399" s="29">
        <v>1890</v>
      </c>
      <c r="M399" s="30"/>
    </row>
    <row r="400" spans="1:13" ht="25.5" x14ac:dyDescent="0.25">
      <c r="A400" s="15">
        <v>2014</v>
      </c>
      <c r="B400" s="15" t="s">
        <v>92</v>
      </c>
      <c r="C400" s="14" t="s">
        <v>93</v>
      </c>
      <c r="D400" s="14" t="s">
        <v>73</v>
      </c>
      <c r="E400" s="24" t="s">
        <v>1017</v>
      </c>
      <c r="F400" s="15" t="s">
        <v>1018</v>
      </c>
      <c r="G400" s="14" t="s">
        <v>1017</v>
      </c>
      <c r="H400" s="15" t="s">
        <v>1018</v>
      </c>
      <c r="I400" s="21">
        <v>41640</v>
      </c>
      <c r="J400" s="21">
        <v>41820</v>
      </c>
      <c r="K400" s="16">
        <f>18100+975+18005</f>
        <v>37080</v>
      </c>
      <c r="L400" s="16">
        <v>33248.75</v>
      </c>
      <c r="M400" s="30"/>
    </row>
    <row r="401" spans="1:13" ht="63.75" x14ac:dyDescent="0.25">
      <c r="A401" s="15">
        <v>2014</v>
      </c>
      <c r="B401" s="24" t="s">
        <v>89</v>
      </c>
      <c r="C401" s="1" t="s">
        <v>90</v>
      </c>
      <c r="D401" s="1" t="s">
        <v>88</v>
      </c>
      <c r="E401" s="1" t="s">
        <v>1377</v>
      </c>
      <c r="F401" s="19" t="s">
        <v>1378</v>
      </c>
      <c r="G401" s="1" t="s">
        <v>1236</v>
      </c>
      <c r="H401" s="15" t="s">
        <v>1194</v>
      </c>
      <c r="I401" s="21">
        <v>41677</v>
      </c>
      <c r="J401" s="21">
        <v>42369</v>
      </c>
      <c r="K401" s="29">
        <v>26000</v>
      </c>
      <c r="L401" s="29">
        <v>25856.739999999998</v>
      </c>
      <c r="M401" s="30"/>
    </row>
    <row r="402" spans="1:13" ht="63.75" x14ac:dyDescent="0.25">
      <c r="A402" s="15">
        <v>2014</v>
      </c>
      <c r="B402" s="24" t="s">
        <v>86</v>
      </c>
      <c r="C402" s="1" t="s">
        <v>87</v>
      </c>
      <c r="D402" s="1" t="s">
        <v>88</v>
      </c>
      <c r="E402" s="1" t="s">
        <v>1375</v>
      </c>
      <c r="F402" s="19" t="s">
        <v>1376</v>
      </c>
      <c r="G402" s="1" t="s">
        <v>958</v>
      </c>
      <c r="H402" s="15" t="s">
        <v>959</v>
      </c>
      <c r="I402" s="21">
        <v>41711</v>
      </c>
      <c r="J402" s="21">
        <v>42004</v>
      </c>
      <c r="K402" s="29">
        <v>8500</v>
      </c>
      <c r="L402" s="29">
        <v>8071.8</v>
      </c>
      <c r="M402" s="30"/>
    </row>
    <row r="403" spans="1:13" ht="25.5" x14ac:dyDescent="0.25">
      <c r="A403" s="15">
        <v>2014</v>
      </c>
      <c r="B403" s="15" t="s">
        <v>84</v>
      </c>
      <c r="C403" s="14" t="s">
        <v>85</v>
      </c>
      <c r="D403" s="14" t="s">
        <v>73</v>
      </c>
      <c r="E403" s="24" t="s">
        <v>1025</v>
      </c>
      <c r="F403" s="15" t="s">
        <v>1026</v>
      </c>
      <c r="G403" s="14" t="s">
        <v>1025</v>
      </c>
      <c r="H403" s="15" t="s">
        <v>1026</v>
      </c>
      <c r="I403" s="21">
        <v>41640</v>
      </c>
      <c r="J403" s="21">
        <v>42004</v>
      </c>
      <c r="K403" s="16">
        <v>17500</v>
      </c>
      <c r="L403" s="16">
        <v>15600</v>
      </c>
      <c r="M403" s="30"/>
    </row>
    <row r="404" spans="1:13" ht="25.5" x14ac:dyDescent="0.25">
      <c r="A404" s="15">
        <v>2014</v>
      </c>
      <c r="B404" s="15" t="s">
        <v>82</v>
      </c>
      <c r="C404" s="14" t="s">
        <v>83</v>
      </c>
      <c r="D404" s="14" t="s">
        <v>73</v>
      </c>
      <c r="E404" s="24" t="s">
        <v>875</v>
      </c>
      <c r="F404" s="15" t="s">
        <v>876</v>
      </c>
      <c r="G404" s="14" t="s">
        <v>875</v>
      </c>
      <c r="H404" s="15" t="s">
        <v>876</v>
      </c>
      <c r="I404" s="21">
        <v>41640</v>
      </c>
      <c r="J404" s="21">
        <v>42004</v>
      </c>
      <c r="K404" s="16">
        <f>1500+400</f>
        <v>1900</v>
      </c>
      <c r="L404" s="16">
        <v>1493.8</v>
      </c>
      <c r="M404" s="30"/>
    </row>
    <row r="405" spans="1:13" ht="25.5" x14ac:dyDescent="0.25">
      <c r="A405" s="15">
        <v>2014</v>
      </c>
      <c r="B405" s="15" t="s">
        <v>80</v>
      </c>
      <c r="C405" s="14" t="s">
        <v>81</v>
      </c>
      <c r="D405" s="14" t="s">
        <v>73</v>
      </c>
      <c r="E405" s="24" t="s">
        <v>1234</v>
      </c>
      <c r="F405" s="15" t="s">
        <v>1235</v>
      </c>
      <c r="G405" s="14" t="s">
        <v>1234</v>
      </c>
      <c r="H405" s="15" t="s">
        <v>1235</v>
      </c>
      <c r="I405" s="21">
        <v>41661</v>
      </c>
      <c r="J405" s="21">
        <v>41661</v>
      </c>
      <c r="K405" s="16">
        <f>142+192+38+230</f>
        <v>602</v>
      </c>
      <c r="L405" s="16">
        <v>460</v>
      </c>
      <c r="M405" s="30"/>
    </row>
    <row r="406" spans="1:13" ht="25.5" x14ac:dyDescent="0.25">
      <c r="A406" s="15">
        <v>2014</v>
      </c>
      <c r="B406" s="15" t="s">
        <v>78</v>
      </c>
      <c r="C406" s="14" t="s">
        <v>79</v>
      </c>
      <c r="D406" s="14" t="s">
        <v>73</v>
      </c>
      <c r="E406" s="24" t="s">
        <v>1045</v>
      </c>
      <c r="F406" s="15" t="s">
        <v>1046</v>
      </c>
      <c r="G406" s="14" t="s">
        <v>1045</v>
      </c>
      <c r="H406" s="15" t="s">
        <v>1046</v>
      </c>
      <c r="I406" s="21">
        <v>41640</v>
      </c>
      <c r="J406" s="21">
        <v>42004</v>
      </c>
      <c r="K406" s="16">
        <f>5000+8000</f>
        <v>13000</v>
      </c>
      <c r="L406" s="16">
        <v>10984.78</v>
      </c>
      <c r="M406" s="30"/>
    </row>
    <row r="407" spans="1:13" ht="25.5" x14ac:dyDescent="0.25">
      <c r="A407" s="15">
        <v>2014</v>
      </c>
      <c r="B407" s="15" t="s">
        <v>74</v>
      </c>
      <c r="C407" s="14" t="s">
        <v>75</v>
      </c>
      <c r="D407" s="14" t="s">
        <v>73</v>
      </c>
      <c r="E407" s="24" t="s">
        <v>903</v>
      </c>
      <c r="F407" s="15" t="s">
        <v>904</v>
      </c>
      <c r="G407" s="14" t="s">
        <v>903</v>
      </c>
      <c r="H407" s="15" t="s">
        <v>904</v>
      </c>
      <c r="I407" s="21">
        <v>41652</v>
      </c>
      <c r="J407" s="21">
        <v>42004</v>
      </c>
      <c r="K407" s="16">
        <f>16660+2690</f>
        <v>19350</v>
      </c>
      <c r="L407" s="16">
        <v>19350</v>
      </c>
      <c r="M407" s="30"/>
    </row>
    <row r="408" spans="1:13" ht="25.5" x14ac:dyDescent="0.25">
      <c r="A408" s="15">
        <v>2014</v>
      </c>
      <c r="B408" s="15" t="s">
        <v>71</v>
      </c>
      <c r="C408" s="14" t="s">
        <v>72</v>
      </c>
      <c r="D408" s="14" t="s">
        <v>73</v>
      </c>
      <c r="E408" s="24" t="s">
        <v>909</v>
      </c>
      <c r="F408" s="15" t="s">
        <v>910</v>
      </c>
      <c r="G408" s="14" t="s">
        <v>909</v>
      </c>
      <c r="H408" s="15" t="s">
        <v>910</v>
      </c>
      <c r="I408" s="21">
        <v>41640</v>
      </c>
      <c r="J408" s="21">
        <v>42004</v>
      </c>
      <c r="K408" s="16">
        <v>150</v>
      </c>
      <c r="L408" s="16">
        <v>150</v>
      </c>
      <c r="M408" s="30"/>
    </row>
    <row r="409" spans="1:13" ht="25.5" x14ac:dyDescent="0.25">
      <c r="A409" s="15">
        <v>2013</v>
      </c>
      <c r="B409" s="24" t="s">
        <v>68</v>
      </c>
      <c r="C409" s="1" t="s">
        <v>69</v>
      </c>
      <c r="D409" s="1" t="s">
        <v>59</v>
      </c>
      <c r="E409" s="1" t="s">
        <v>1373</v>
      </c>
      <c r="F409" s="19" t="s">
        <v>1374</v>
      </c>
      <c r="G409" s="1" t="s">
        <v>1318</v>
      </c>
      <c r="H409" s="19" t="s">
        <v>947</v>
      </c>
      <c r="I409" s="21">
        <v>41609</v>
      </c>
      <c r="J409" s="21">
        <v>41971</v>
      </c>
      <c r="K409" s="29">
        <v>41500</v>
      </c>
      <c r="L409" s="29">
        <v>20770.099999999999</v>
      </c>
      <c r="M409" s="30"/>
    </row>
    <row r="410" spans="1:13" ht="25.5" x14ac:dyDescent="0.25">
      <c r="A410" s="15">
        <v>2013</v>
      </c>
      <c r="B410" s="24" t="s">
        <v>66</v>
      </c>
      <c r="C410" s="1" t="s">
        <v>67</v>
      </c>
      <c r="D410" s="1" t="s">
        <v>59</v>
      </c>
      <c r="E410" s="1" t="s">
        <v>1373</v>
      </c>
      <c r="F410" s="19" t="s">
        <v>1374</v>
      </c>
      <c r="G410" s="1" t="s">
        <v>1318</v>
      </c>
      <c r="H410" s="19" t="s">
        <v>947</v>
      </c>
      <c r="I410" s="21">
        <v>41609</v>
      </c>
      <c r="J410" s="21">
        <v>41971</v>
      </c>
      <c r="K410" s="29">
        <v>18500</v>
      </c>
      <c r="L410" s="29">
        <v>18500</v>
      </c>
      <c r="M410" s="30"/>
    </row>
    <row r="411" spans="1:13" ht="63.75" x14ac:dyDescent="0.25">
      <c r="A411" s="15">
        <v>2013</v>
      </c>
      <c r="B411" s="24" t="s">
        <v>64</v>
      </c>
      <c r="C411" s="1" t="s">
        <v>65</v>
      </c>
      <c r="D411" s="1" t="s">
        <v>59</v>
      </c>
      <c r="E411" s="1" t="s">
        <v>1371</v>
      </c>
      <c r="F411" s="19" t="s">
        <v>1372</v>
      </c>
      <c r="G411" s="1" t="s">
        <v>935</v>
      </c>
      <c r="H411" s="19" t="s">
        <v>936</v>
      </c>
      <c r="I411" s="21">
        <v>41609</v>
      </c>
      <c r="J411" s="21">
        <v>41425</v>
      </c>
      <c r="K411" s="29">
        <v>3500</v>
      </c>
      <c r="L411" s="29">
        <v>3500</v>
      </c>
      <c r="M411" s="30"/>
    </row>
    <row r="412" spans="1:13" ht="25.5" x14ac:dyDescent="0.25">
      <c r="A412" s="18">
        <v>2013</v>
      </c>
      <c r="B412" s="1" t="s">
        <v>62</v>
      </c>
      <c r="C412" s="1" t="s">
        <v>63</v>
      </c>
      <c r="D412" s="1" t="s">
        <v>59</v>
      </c>
      <c r="E412" s="1" t="s">
        <v>1369</v>
      </c>
      <c r="F412" s="19" t="s">
        <v>1370</v>
      </c>
      <c r="G412" s="1" t="s">
        <v>913</v>
      </c>
      <c r="H412" s="19" t="s">
        <v>914</v>
      </c>
      <c r="I412" s="21">
        <v>41609</v>
      </c>
      <c r="J412" s="21">
        <v>41425</v>
      </c>
      <c r="K412" s="29">
        <v>14500</v>
      </c>
      <c r="L412" s="29">
        <v>14500</v>
      </c>
      <c r="M412" s="30"/>
    </row>
    <row r="413" spans="1:13" ht="25.5" x14ac:dyDescent="0.25">
      <c r="A413" s="18">
        <v>2013</v>
      </c>
      <c r="B413" s="1" t="s">
        <v>60</v>
      </c>
      <c r="C413" s="1" t="s">
        <v>61</v>
      </c>
      <c r="D413" s="1" t="s">
        <v>59</v>
      </c>
      <c r="E413" s="1" t="s">
        <v>1369</v>
      </c>
      <c r="F413" s="19" t="s">
        <v>1370</v>
      </c>
      <c r="G413" s="1" t="s">
        <v>913</v>
      </c>
      <c r="H413" s="19" t="s">
        <v>914</v>
      </c>
      <c r="I413" s="21">
        <v>41609</v>
      </c>
      <c r="J413" s="21">
        <v>41425</v>
      </c>
      <c r="K413" s="29">
        <v>41500</v>
      </c>
      <c r="L413" s="29">
        <v>41500</v>
      </c>
      <c r="M413" s="30"/>
    </row>
    <row r="414" spans="1:13" ht="25.5" x14ac:dyDescent="0.25">
      <c r="A414" s="15">
        <v>2013</v>
      </c>
      <c r="B414" s="24" t="s">
        <v>57</v>
      </c>
      <c r="C414" s="1" t="s">
        <v>58</v>
      </c>
      <c r="D414" s="1" t="s">
        <v>8</v>
      </c>
      <c r="E414" s="1" t="s">
        <v>1367</v>
      </c>
      <c r="F414" s="20" t="s">
        <v>1368</v>
      </c>
      <c r="G414" s="1" t="s">
        <v>901</v>
      </c>
      <c r="H414" s="20" t="s">
        <v>902</v>
      </c>
      <c r="I414" s="21">
        <v>41660</v>
      </c>
      <c r="J414" s="21">
        <v>41820</v>
      </c>
      <c r="K414" s="29">
        <v>186500</v>
      </c>
      <c r="L414" s="29">
        <v>186500</v>
      </c>
      <c r="M414" s="30"/>
    </row>
    <row r="415" spans="1:13" ht="25.5" x14ac:dyDescent="0.25">
      <c r="A415" s="15">
        <v>2013</v>
      </c>
      <c r="B415" s="15" t="s">
        <v>56</v>
      </c>
      <c r="C415" s="14" t="s">
        <v>9</v>
      </c>
      <c r="D415" s="14" t="s">
        <v>10</v>
      </c>
      <c r="E415" s="24" t="s">
        <v>1337</v>
      </c>
      <c r="F415" s="20" t="s">
        <v>1338</v>
      </c>
      <c r="G415" s="14" t="s">
        <v>1337</v>
      </c>
      <c r="H415" s="20" t="s">
        <v>1338</v>
      </c>
      <c r="I415" s="21">
        <v>41632</v>
      </c>
      <c r="J415" s="21">
        <v>42004</v>
      </c>
      <c r="K415" s="16">
        <v>100000</v>
      </c>
      <c r="L415" s="16">
        <v>64224.53</v>
      </c>
      <c r="M415" s="30"/>
    </row>
    <row r="416" spans="1:13" ht="25.5" x14ac:dyDescent="0.25">
      <c r="A416" s="15">
        <v>2013</v>
      </c>
      <c r="B416" s="15" t="s">
        <v>54</v>
      </c>
      <c r="C416" s="14" t="s">
        <v>55</v>
      </c>
      <c r="D416" s="14" t="s">
        <v>7</v>
      </c>
      <c r="E416" s="24" t="s">
        <v>905</v>
      </c>
      <c r="F416" s="20" t="s">
        <v>906</v>
      </c>
      <c r="G416" s="14" t="s">
        <v>905</v>
      </c>
      <c r="H416" s="19" t="s">
        <v>906</v>
      </c>
      <c r="I416" s="21">
        <v>41628</v>
      </c>
      <c r="J416" s="21">
        <v>42004</v>
      </c>
      <c r="K416" s="16">
        <v>500</v>
      </c>
      <c r="L416" s="16">
        <v>365</v>
      </c>
      <c r="M416" s="30"/>
    </row>
    <row r="417" spans="1:13" ht="38.25" x14ac:dyDescent="0.25">
      <c r="A417" s="15">
        <v>2013</v>
      </c>
      <c r="B417" s="24" t="s">
        <v>52</v>
      </c>
      <c r="C417" s="1" t="s">
        <v>53</v>
      </c>
      <c r="D417" s="1" t="s">
        <v>17</v>
      </c>
      <c r="E417" s="1" t="s">
        <v>1365</v>
      </c>
      <c r="F417" s="20" t="s">
        <v>1366</v>
      </c>
      <c r="G417" s="1" t="s">
        <v>1336</v>
      </c>
      <c r="H417" s="20" t="s">
        <v>914</v>
      </c>
      <c r="I417" s="21">
        <v>41624</v>
      </c>
      <c r="J417" s="21">
        <v>42004</v>
      </c>
      <c r="K417" s="29">
        <v>261751</v>
      </c>
      <c r="L417" s="29">
        <v>203770.94</v>
      </c>
      <c r="M417" s="30"/>
    </row>
    <row r="418" spans="1:13" ht="38.25" x14ac:dyDescent="0.25">
      <c r="A418" s="15">
        <v>2013</v>
      </c>
      <c r="B418" s="24">
        <v>5509052586</v>
      </c>
      <c r="C418" s="1" t="s">
        <v>51</v>
      </c>
      <c r="D418" s="1" t="s">
        <v>17</v>
      </c>
      <c r="E418" s="1" t="s">
        <v>1365</v>
      </c>
      <c r="F418" s="20" t="s">
        <v>1366</v>
      </c>
      <c r="G418" s="1" t="s">
        <v>1336</v>
      </c>
      <c r="H418" s="20" t="s">
        <v>914</v>
      </c>
      <c r="I418" s="21">
        <v>41624</v>
      </c>
      <c r="J418" s="21">
        <v>41949</v>
      </c>
      <c r="K418" s="29">
        <v>352905</v>
      </c>
      <c r="L418" s="29">
        <v>245557.84</v>
      </c>
      <c r="M418" s="30"/>
    </row>
    <row r="419" spans="1:13" ht="25.5" x14ac:dyDescent="0.25">
      <c r="A419" s="15">
        <v>2013</v>
      </c>
      <c r="B419" s="15" t="s">
        <v>49</v>
      </c>
      <c r="C419" s="14" t="s">
        <v>50</v>
      </c>
      <c r="D419" s="14" t="s">
        <v>7</v>
      </c>
      <c r="E419" s="24" t="s">
        <v>1334</v>
      </c>
      <c r="F419" s="20" t="s">
        <v>1335</v>
      </c>
      <c r="G419" s="14" t="s">
        <v>1334</v>
      </c>
      <c r="H419" s="19" t="s">
        <v>1335</v>
      </c>
      <c r="I419" s="21">
        <v>41640</v>
      </c>
      <c r="J419" s="21">
        <v>42735</v>
      </c>
      <c r="K419" s="16">
        <v>21000</v>
      </c>
      <c r="L419" s="16">
        <v>11624.18</v>
      </c>
      <c r="M419" s="30"/>
    </row>
    <row r="420" spans="1:13" ht="25.5" x14ac:dyDescent="0.25">
      <c r="A420" s="15">
        <v>2013</v>
      </c>
      <c r="B420" s="24" t="s">
        <v>47</v>
      </c>
      <c r="C420" s="1" t="s">
        <v>48</v>
      </c>
      <c r="D420" s="1" t="s">
        <v>17</v>
      </c>
      <c r="E420" s="1" t="s">
        <v>1363</v>
      </c>
      <c r="F420" s="20" t="s">
        <v>1364</v>
      </c>
      <c r="G420" s="14" t="s">
        <v>1363</v>
      </c>
      <c r="H420" s="20" t="s">
        <v>1364</v>
      </c>
      <c r="I420" s="21">
        <v>41821</v>
      </c>
      <c r="J420" s="21">
        <v>42551</v>
      </c>
      <c r="K420" s="29">
        <v>2063880</v>
      </c>
      <c r="L420" s="29">
        <v>1079006.28</v>
      </c>
      <c r="M420" s="30"/>
    </row>
    <row r="421" spans="1:13" ht="38.25" x14ac:dyDescent="0.25">
      <c r="A421" s="15">
        <v>2013</v>
      </c>
      <c r="B421" s="24" t="s">
        <v>45</v>
      </c>
      <c r="C421" s="1" t="s">
        <v>46</v>
      </c>
      <c r="D421" s="1" t="s">
        <v>17</v>
      </c>
      <c r="E421" s="1" t="s">
        <v>1361</v>
      </c>
      <c r="F421" s="20" t="s">
        <v>1362</v>
      </c>
      <c r="G421" s="1" t="s">
        <v>1277</v>
      </c>
      <c r="H421" s="20" t="s">
        <v>1124</v>
      </c>
      <c r="I421" s="21">
        <v>41821</v>
      </c>
      <c r="J421" s="21">
        <v>42551</v>
      </c>
      <c r="K421" s="29">
        <v>316225</v>
      </c>
      <c r="L421" s="29">
        <v>179266.86</v>
      </c>
      <c r="M421" s="30"/>
    </row>
    <row r="422" spans="1:13" ht="51" x14ac:dyDescent="0.25">
      <c r="A422" s="15">
        <v>2013</v>
      </c>
      <c r="B422" s="24" t="s">
        <v>43</v>
      </c>
      <c r="C422" s="1" t="s">
        <v>44</v>
      </c>
      <c r="D422" s="1" t="s">
        <v>17</v>
      </c>
      <c r="E422" s="1" t="s">
        <v>1359</v>
      </c>
      <c r="F422" s="20" t="s">
        <v>1360</v>
      </c>
      <c r="G422" s="1" t="s">
        <v>1278</v>
      </c>
      <c r="H422" s="20" t="s">
        <v>1125</v>
      </c>
      <c r="I422" s="21">
        <v>41821</v>
      </c>
      <c r="J422" s="21">
        <v>42551</v>
      </c>
      <c r="K422" s="29">
        <v>587716</v>
      </c>
      <c r="L422" s="29">
        <v>300763.11</v>
      </c>
      <c r="M422" s="30"/>
    </row>
    <row r="423" spans="1:13" ht="102" x14ac:dyDescent="0.25">
      <c r="A423" s="18">
        <v>2013</v>
      </c>
      <c r="B423" s="24" t="s">
        <v>42</v>
      </c>
      <c r="C423" s="1" t="s">
        <v>31</v>
      </c>
      <c r="D423" s="1" t="s">
        <v>35</v>
      </c>
      <c r="E423" s="1" t="s">
        <v>1355</v>
      </c>
      <c r="F423" s="20" t="s">
        <v>1356</v>
      </c>
      <c r="G423" s="1" t="s">
        <v>1323</v>
      </c>
      <c r="H423" s="19">
        <v>2705901201</v>
      </c>
      <c r="I423" s="21">
        <v>41590</v>
      </c>
      <c r="J423" s="21">
        <v>42735</v>
      </c>
      <c r="K423" s="29">
        <v>4350</v>
      </c>
      <c r="L423" s="29">
        <v>4350</v>
      </c>
      <c r="M423" s="30"/>
    </row>
    <row r="424" spans="1:13" ht="127.5" x14ac:dyDescent="0.25">
      <c r="A424" s="18">
        <v>2013</v>
      </c>
      <c r="B424" s="24" t="s">
        <v>40</v>
      </c>
      <c r="C424" s="1" t="s">
        <v>41</v>
      </c>
      <c r="D424" s="1" t="s">
        <v>35</v>
      </c>
      <c r="E424" s="1" t="s">
        <v>1358</v>
      </c>
      <c r="F424" s="20" t="s">
        <v>1354</v>
      </c>
      <c r="G424" s="1" t="s">
        <v>1323</v>
      </c>
      <c r="H424" s="19">
        <v>2705901201</v>
      </c>
      <c r="I424" s="21">
        <v>41590</v>
      </c>
      <c r="J424" s="21">
        <v>42735</v>
      </c>
      <c r="K424" s="29">
        <v>22800</v>
      </c>
      <c r="L424" s="29">
        <v>22800</v>
      </c>
      <c r="M424" s="30">
        <f t="shared" ref="M424" si="0">K424-L424</f>
        <v>0</v>
      </c>
    </row>
    <row r="425" spans="1:13" ht="140.25" x14ac:dyDescent="0.25">
      <c r="A425" s="18">
        <v>2013</v>
      </c>
      <c r="B425" s="24" t="s">
        <v>38</v>
      </c>
      <c r="C425" s="1" t="s">
        <v>39</v>
      </c>
      <c r="D425" s="1" t="s">
        <v>35</v>
      </c>
      <c r="E425" s="1" t="s">
        <v>1353</v>
      </c>
      <c r="F425" s="20" t="s">
        <v>1357</v>
      </c>
      <c r="G425" s="1" t="s">
        <v>1333</v>
      </c>
      <c r="H425" s="19">
        <v>8037550962</v>
      </c>
      <c r="I425" s="21">
        <v>41669</v>
      </c>
      <c r="J425" s="21">
        <v>42735</v>
      </c>
      <c r="K425" s="29">
        <v>13500</v>
      </c>
      <c r="L425" s="29">
        <v>13500</v>
      </c>
      <c r="M425" s="30"/>
    </row>
    <row r="426" spans="1:13" ht="102" x14ac:dyDescent="0.25">
      <c r="A426" s="18">
        <v>2013</v>
      </c>
      <c r="B426" s="24" t="s">
        <v>36</v>
      </c>
      <c r="C426" s="1" t="s">
        <v>37</v>
      </c>
      <c r="D426" s="1" t="s">
        <v>35</v>
      </c>
      <c r="E426" s="1" t="s">
        <v>1355</v>
      </c>
      <c r="F426" s="20" t="s">
        <v>1356</v>
      </c>
      <c r="G426" s="1" t="s">
        <v>1323</v>
      </c>
      <c r="H426" s="19">
        <v>2705901201</v>
      </c>
      <c r="I426" s="21">
        <v>41590</v>
      </c>
      <c r="J426" s="21">
        <v>42735</v>
      </c>
      <c r="K426" s="29">
        <v>70200</v>
      </c>
      <c r="L426" s="29">
        <v>70200</v>
      </c>
      <c r="M426" s="30"/>
    </row>
    <row r="427" spans="1:13" ht="63.75" x14ac:dyDescent="0.25">
      <c r="A427" s="15">
        <v>2013</v>
      </c>
      <c r="B427" s="24">
        <v>5372630288</v>
      </c>
      <c r="C427" s="1" t="s">
        <v>34</v>
      </c>
      <c r="D427" s="1" t="s">
        <v>17</v>
      </c>
      <c r="E427" s="1" t="s">
        <v>1351</v>
      </c>
      <c r="F427" s="19" t="s">
        <v>1352</v>
      </c>
      <c r="G427" s="1" t="s">
        <v>1321</v>
      </c>
      <c r="H427" s="19" t="s">
        <v>1322</v>
      </c>
      <c r="I427" s="21">
        <v>41558</v>
      </c>
      <c r="J427" s="21">
        <v>42460</v>
      </c>
      <c r="K427" s="29">
        <v>377850</v>
      </c>
      <c r="L427" s="29">
        <v>147485.69</v>
      </c>
      <c r="M427" s="30"/>
    </row>
    <row r="428" spans="1:13" ht="25.5" x14ac:dyDescent="0.25">
      <c r="A428" s="15">
        <v>2013</v>
      </c>
      <c r="B428" s="15" t="s">
        <v>32</v>
      </c>
      <c r="C428" s="14" t="s">
        <v>33</v>
      </c>
      <c r="D428" s="14" t="s">
        <v>7</v>
      </c>
      <c r="E428" s="24" t="s">
        <v>1325</v>
      </c>
      <c r="F428" s="19" t="s">
        <v>1326</v>
      </c>
      <c r="G428" s="14" t="s">
        <v>1325</v>
      </c>
      <c r="H428" s="19" t="s">
        <v>1326</v>
      </c>
      <c r="I428" s="21">
        <v>41548</v>
      </c>
      <c r="J428" s="21">
        <v>42582</v>
      </c>
      <c r="K428" s="16">
        <v>21000</v>
      </c>
      <c r="L428" s="16">
        <v>3466.58</v>
      </c>
      <c r="M428" s="30"/>
    </row>
    <row r="429" spans="1:13" ht="25.5" x14ac:dyDescent="0.25">
      <c r="A429" s="15">
        <v>2013</v>
      </c>
      <c r="B429" s="15" t="s">
        <v>29</v>
      </c>
      <c r="C429" s="14" t="s">
        <v>30</v>
      </c>
      <c r="D429" s="14" t="s">
        <v>7</v>
      </c>
      <c r="E429" s="24" t="s">
        <v>1327</v>
      </c>
      <c r="F429" s="19" t="s">
        <v>1328</v>
      </c>
      <c r="G429" s="14" t="s">
        <v>1327</v>
      </c>
      <c r="H429" s="19" t="s">
        <v>1328</v>
      </c>
      <c r="I429" s="21">
        <v>41523</v>
      </c>
      <c r="J429" s="21">
        <v>42613</v>
      </c>
      <c r="K429" s="16">
        <v>5000</v>
      </c>
      <c r="L429" s="16">
        <v>1183.75</v>
      </c>
      <c r="M429" s="30"/>
    </row>
    <row r="430" spans="1:13" ht="89.25" x14ac:dyDescent="0.25">
      <c r="A430" s="15">
        <v>2013</v>
      </c>
      <c r="B430" s="24" t="s">
        <v>27</v>
      </c>
      <c r="C430" s="1" t="s">
        <v>28</v>
      </c>
      <c r="D430" s="1" t="s">
        <v>8</v>
      </c>
      <c r="E430" s="1" t="s">
        <v>1349</v>
      </c>
      <c r="F430" s="19" t="s">
        <v>1350</v>
      </c>
      <c r="G430" s="1" t="s">
        <v>1324</v>
      </c>
      <c r="H430" s="19" t="s">
        <v>1185</v>
      </c>
      <c r="I430" s="21">
        <v>41512</v>
      </c>
      <c r="J430" s="21">
        <v>42400</v>
      </c>
      <c r="K430" s="29">
        <v>171520</v>
      </c>
      <c r="L430" s="29">
        <v>130125.09</v>
      </c>
      <c r="M430" s="30"/>
    </row>
    <row r="431" spans="1:13" ht="25.5" x14ac:dyDescent="0.25">
      <c r="A431" s="15">
        <v>2013</v>
      </c>
      <c r="B431" s="15" t="s">
        <v>25</v>
      </c>
      <c r="C431" s="14" t="s">
        <v>26</v>
      </c>
      <c r="D431" s="14" t="s">
        <v>7</v>
      </c>
      <c r="E431" s="24" t="s">
        <v>1331</v>
      </c>
      <c r="F431" s="19" t="s">
        <v>1332</v>
      </c>
      <c r="G431" s="14" t="s">
        <v>1331</v>
      </c>
      <c r="H431" s="19" t="s">
        <v>1332</v>
      </c>
      <c r="I431" s="21">
        <v>41479</v>
      </c>
      <c r="J431" s="21">
        <v>43162</v>
      </c>
      <c r="K431" s="16">
        <v>39500</v>
      </c>
      <c r="L431" s="16">
        <v>10392.65</v>
      </c>
      <c r="M431" s="30"/>
    </row>
    <row r="432" spans="1:13" ht="25.5" x14ac:dyDescent="0.25">
      <c r="A432" s="15">
        <v>2013</v>
      </c>
      <c r="B432" s="15">
        <v>5243956961</v>
      </c>
      <c r="C432" s="14" t="s">
        <v>23</v>
      </c>
      <c r="D432" s="14" t="s">
        <v>24</v>
      </c>
      <c r="E432" s="24" t="s">
        <v>1320</v>
      </c>
      <c r="F432" s="19" t="s">
        <v>1142</v>
      </c>
      <c r="G432" s="14" t="s">
        <v>1320</v>
      </c>
      <c r="H432" s="19" t="s">
        <v>1142</v>
      </c>
      <c r="I432" s="21">
        <v>41471</v>
      </c>
      <c r="J432" s="21">
        <v>42216</v>
      </c>
      <c r="K432" s="16">
        <v>5400000</v>
      </c>
      <c r="L432" s="16">
        <v>5400000</v>
      </c>
      <c r="M432" s="30"/>
    </row>
    <row r="433" spans="1:13" ht="89.25" x14ac:dyDescent="0.25">
      <c r="A433" s="15">
        <v>2013</v>
      </c>
      <c r="B433" s="24">
        <v>5242789658</v>
      </c>
      <c r="C433" s="1" t="s">
        <v>22</v>
      </c>
      <c r="D433" s="1" t="s">
        <v>8</v>
      </c>
      <c r="E433" s="1" t="s">
        <v>1347</v>
      </c>
      <c r="F433" s="19" t="s">
        <v>1348</v>
      </c>
      <c r="G433" s="1" t="s">
        <v>1319</v>
      </c>
      <c r="H433" s="19" t="s">
        <v>1240</v>
      </c>
      <c r="I433" s="21">
        <v>41470</v>
      </c>
      <c r="J433" s="21">
        <v>42004</v>
      </c>
      <c r="K433" s="29">
        <v>93605</v>
      </c>
      <c r="L433" s="29">
        <v>40970.21</v>
      </c>
      <c r="M433" s="30"/>
    </row>
    <row r="434" spans="1:13" ht="153" x14ac:dyDescent="0.25">
      <c r="A434" s="15">
        <v>2013</v>
      </c>
      <c r="B434" s="24" t="s">
        <v>20</v>
      </c>
      <c r="C434" s="1" t="s">
        <v>21</v>
      </c>
      <c r="D434" s="1" t="s">
        <v>8</v>
      </c>
      <c r="E434" s="1" t="s">
        <v>1345</v>
      </c>
      <c r="F434" s="19" t="s">
        <v>1346</v>
      </c>
      <c r="G434" s="1" t="s">
        <v>972</v>
      </c>
      <c r="H434" s="19" t="s">
        <v>973</v>
      </c>
      <c r="I434" s="21">
        <v>41585</v>
      </c>
      <c r="J434" s="21">
        <v>41950</v>
      </c>
      <c r="K434" s="29">
        <v>58650</v>
      </c>
      <c r="L434" s="29">
        <v>58650</v>
      </c>
      <c r="M434" s="30"/>
    </row>
    <row r="435" spans="1:13" ht="25.5" x14ac:dyDescent="0.25">
      <c r="A435" s="18">
        <v>2013</v>
      </c>
      <c r="B435" s="15" t="s">
        <v>18</v>
      </c>
      <c r="C435" s="14" t="s">
        <v>19</v>
      </c>
      <c r="D435" s="14" t="s">
        <v>7</v>
      </c>
      <c r="E435" s="24" t="s">
        <v>1330</v>
      </c>
      <c r="F435" s="19" t="s">
        <v>1024</v>
      </c>
      <c r="G435" s="14" t="s">
        <v>1330</v>
      </c>
      <c r="H435" s="19" t="s">
        <v>1024</v>
      </c>
      <c r="I435" s="21">
        <v>41457</v>
      </c>
      <c r="J435" s="21">
        <v>41820</v>
      </c>
      <c r="K435" s="16">
        <v>9615.5</v>
      </c>
      <c r="L435" s="16">
        <v>9179</v>
      </c>
      <c r="M435" s="30"/>
    </row>
    <row r="436" spans="1:13" ht="38.25" x14ac:dyDescent="0.25">
      <c r="A436" s="15">
        <v>2013</v>
      </c>
      <c r="B436" s="15" t="s">
        <v>15</v>
      </c>
      <c r="C436" s="14" t="s">
        <v>16</v>
      </c>
      <c r="D436" s="14" t="s">
        <v>17</v>
      </c>
      <c r="E436" s="1" t="s">
        <v>1343</v>
      </c>
      <c r="F436" s="19" t="s">
        <v>1344</v>
      </c>
      <c r="G436" s="14" t="s">
        <v>1027</v>
      </c>
      <c r="H436" s="19" t="s">
        <v>1028</v>
      </c>
      <c r="I436" s="21">
        <v>41598</v>
      </c>
      <c r="J436" s="21">
        <v>42144</v>
      </c>
      <c r="K436" s="16">
        <v>399960</v>
      </c>
      <c r="L436" s="16">
        <v>399960</v>
      </c>
      <c r="M436" s="30"/>
    </row>
    <row r="437" spans="1:13" ht="25.5" x14ac:dyDescent="0.25">
      <c r="A437" s="15">
        <v>2013</v>
      </c>
      <c r="B437" s="15" t="s">
        <v>13</v>
      </c>
      <c r="C437" s="14" t="s">
        <v>14</v>
      </c>
      <c r="D437" s="14" t="s">
        <v>8</v>
      </c>
      <c r="E437" s="24" t="s">
        <v>1329</v>
      </c>
      <c r="F437" s="19" t="s">
        <v>1128</v>
      </c>
      <c r="G437" s="14" t="s">
        <v>1329</v>
      </c>
      <c r="H437" s="19" t="s">
        <v>1128</v>
      </c>
      <c r="I437" s="21">
        <v>41393</v>
      </c>
      <c r="J437" s="21">
        <v>42854</v>
      </c>
      <c r="K437" s="16">
        <v>28000</v>
      </c>
      <c r="L437" s="16">
        <v>14310.4</v>
      </c>
      <c r="M437" s="30"/>
    </row>
    <row r="438" spans="1:13" ht="89.25" x14ac:dyDescent="0.25">
      <c r="A438" s="15">
        <v>2013</v>
      </c>
      <c r="B438" s="15" t="s">
        <v>11</v>
      </c>
      <c r="C438" s="1" t="s">
        <v>12</v>
      </c>
      <c r="D438" s="1" t="s">
        <v>8</v>
      </c>
      <c r="E438" s="1" t="s">
        <v>1342</v>
      </c>
      <c r="F438" s="19" t="s">
        <v>1383</v>
      </c>
      <c r="G438" s="1" t="s">
        <v>1184</v>
      </c>
      <c r="H438" s="19" t="s">
        <v>1126</v>
      </c>
      <c r="I438" s="21">
        <v>41306</v>
      </c>
      <c r="J438" s="21">
        <v>42582</v>
      </c>
      <c r="K438" s="29">
        <v>36000</v>
      </c>
      <c r="L438" s="29">
        <v>32240.16</v>
      </c>
      <c r="M438" s="30"/>
    </row>
    <row r="439" spans="1:13" x14ac:dyDescent="0.25">
      <c r="C439" s="6"/>
      <c r="F439" s="5"/>
      <c r="H439" s="5"/>
      <c r="I439" s="22"/>
      <c r="J439" s="22"/>
    </row>
    <row r="440" spans="1:13" x14ac:dyDescent="0.25">
      <c r="D440" s="6"/>
      <c r="E440" s="26"/>
      <c r="F440" s="7"/>
      <c r="G440" s="6"/>
      <c r="H440" s="7"/>
      <c r="J440" s="22"/>
    </row>
    <row r="441" spans="1:13" x14ac:dyDescent="0.25">
      <c r="D441" s="6"/>
      <c r="E441" s="26"/>
      <c r="F441" s="7"/>
      <c r="G441" s="6"/>
      <c r="H441" s="7"/>
      <c r="J441" s="22"/>
    </row>
    <row r="442" spans="1:13" x14ac:dyDescent="0.25">
      <c r="D442" s="6"/>
      <c r="E442" s="26"/>
      <c r="F442" s="7"/>
      <c r="G442" s="6"/>
      <c r="H442" s="7"/>
      <c r="J442" s="22"/>
    </row>
    <row r="443" spans="1:13" x14ac:dyDescent="0.25">
      <c r="D443" s="6"/>
      <c r="E443" s="26"/>
      <c r="F443" s="7"/>
      <c r="G443" s="6"/>
      <c r="H443" s="7"/>
      <c r="J443" s="22"/>
    </row>
    <row r="444" spans="1:13" x14ac:dyDescent="0.25">
      <c r="D444" s="6"/>
      <c r="E444" s="26"/>
      <c r="F444" s="7"/>
      <c r="G444" s="6"/>
      <c r="H444" s="7"/>
      <c r="J444" s="22"/>
    </row>
    <row r="445" spans="1:13" x14ac:dyDescent="0.25">
      <c r="D445" s="6"/>
      <c r="E445" s="26"/>
      <c r="F445" s="7"/>
      <c r="G445" s="6"/>
      <c r="H445" s="7"/>
      <c r="J445" s="22"/>
    </row>
    <row r="446" spans="1:13" x14ac:dyDescent="0.25">
      <c r="D446" s="6"/>
      <c r="E446" s="26"/>
      <c r="F446" s="7"/>
      <c r="G446" s="6"/>
      <c r="H446" s="7"/>
      <c r="J446" s="22"/>
    </row>
    <row r="447" spans="1:13" x14ac:dyDescent="0.25">
      <c r="D447" s="6"/>
      <c r="E447" s="26"/>
      <c r="F447" s="7"/>
      <c r="G447" s="6"/>
      <c r="H447" s="7"/>
      <c r="J447" s="22"/>
    </row>
    <row r="448" spans="1:13" x14ac:dyDescent="0.25">
      <c r="D448" s="6"/>
      <c r="E448" s="26"/>
      <c r="F448" s="7"/>
      <c r="G448" s="6"/>
      <c r="H448" s="7"/>
      <c r="J448" s="22"/>
    </row>
    <row r="449" spans="4:10" x14ac:dyDescent="0.25">
      <c r="D449" s="6"/>
      <c r="E449" s="26"/>
      <c r="F449" s="7"/>
      <c r="G449" s="6"/>
      <c r="H449" s="7"/>
      <c r="J449" s="22"/>
    </row>
    <row r="450" spans="4:10" x14ac:dyDescent="0.25">
      <c r="D450" s="6"/>
      <c r="E450" s="26"/>
      <c r="F450" s="7"/>
      <c r="G450" s="6"/>
      <c r="H450" s="7"/>
      <c r="J450" s="22"/>
    </row>
    <row r="451" spans="4:10" x14ac:dyDescent="0.25">
      <c r="D451" s="6"/>
      <c r="E451" s="26"/>
      <c r="F451" s="7"/>
      <c r="G451" s="6"/>
      <c r="H451" s="7"/>
      <c r="J451" s="22"/>
    </row>
    <row r="452" spans="4:10" x14ac:dyDescent="0.25">
      <c r="D452" s="6"/>
      <c r="E452" s="26"/>
      <c r="F452" s="7"/>
      <c r="G452" s="6"/>
      <c r="H452" s="7"/>
      <c r="J452" s="22"/>
    </row>
    <row r="453" spans="4:10" x14ac:dyDescent="0.25">
      <c r="D453" s="6"/>
      <c r="E453" s="26"/>
      <c r="F453" s="7"/>
      <c r="G453" s="6"/>
      <c r="H453" s="7"/>
      <c r="J453" s="22"/>
    </row>
    <row r="454" spans="4:10" x14ac:dyDescent="0.25">
      <c r="D454" s="6"/>
      <c r="E454" s="26"/>
      <c r="F454" s="7"/>
      <c r="G454" s="6"/>
      <c r="H454" s="7"/>
      <c r="J454" s="22"/>
    </row>
    <row r="455" spans="4:10" x14ac:dyDescent="0.25">
      <c r="D455" s="6"/>
      <c r="E455" s="26"/>
      <c r="F455" s="7"/>
      <c r="G455" s="6"/>
      <c r="H455" s="7"/>
      <c r="J455" s="22"/>
    </row>
    <row r="456" spans="4:10" x14ac:dyDescent="0.25">
      <c r="D456" s="6"/>
      <c r="E456" s="26"/>
      <c r="F456" s="7"/>
      <c r="G456" s="6"/>
      <c r="H456" s="7"/>
      <c r="J456" s="22"/>
    </row>
    <row r="457" spans="4:10" x14ac:dyDescent="0.25">
      <c r="D457" s="6"/>
      <c r="E457" s="26"/>
      <c r="F457" s="7"/>
      <c r="G457" s="6"/>
      <c r="H457" s="7"/>
      <c r="J457" s="22"/>
    </row>
    <row r="458" spans="4:10" x14ac:dyDescent="0.25">
      <c r="D458" s="6"/>
      <c r="E458" s="26"/>
      <c r="F458" s="7"/>
      <c r="G458" s="6"/>
      <c r="H458" s="7"/>
      <c r="J458" s="22"/>
    </row>
    <row r="459" spans="4:10" x14ac:dyDescent="0.25">
      <c r="D459" s="6"/>
      <c r="E459" s="26"/>
      <c r="F459" s="7"/>
      <c r="G459" s="6"/>
      <c r="H459" s="7"/>
      <c r="J459" s="22"/>
    </row>
    <row r="460" spans="4:10" x14ac:dyDescent="0.25">
      <c r="D460" s="6"/>
      <c r="E460" s="26"/>
      <c r="F460" s="7"/>
      <c r="G460" s="6"/>
      <c r="H460" s="7"/>
      <c r="J460" s="22"/>
    </row>
    <row r="461" spans="4:10" x14ac:dyDescent="0.25">
      <c r="D461" s="6"/>
      <c r="E461" s="26"/>
      <c r="F461" s="7"/>
      <c r="G461" s="6"/>
      <c r="H461" s="7"/>
      <c r="J461" s="22"/>
    </row>
    <row r="462" spans="4:10" x14ac:dyDescent="0.25">
      <c r="D462" s="6"/>
      <c r="E462" s="26"/>
      <c r="F462" s="7"/>
      <c r="G462" s="6"/>
      <c r="H462" s="7"/>
      <c r="J462" s="22"/>
    </row>
    <row r="463" spans="4:10" x14ac:dyDescent="0.25">
      <c r="D463" s="6"/>
      <c r="E463" s="26"/>
      <c r="F463" s="7"/>
      <c r="G463" s="6"/>
      <c r="H463" s="7"/>
      <c r="J463" s="22"/>
    </row>
    <row r="464" spans="4:10" x14ac:dyDescent="0.25">
      <c r="D464" s="6"/>
      <c r="E464" s="26"/>
      <c r="F464" s="7"/>
      <c r="G464" s="6"/>
      <c r="H464" s="7"/>
      <c r="J464" s="22"/>
    </row>
    <row r="465" spans="4:10" x14ac:dyDescent="0.25">
      <c r="D465" s="6"/>
      <c r="E465" s="26"/>
      <c r="F465" s="7"/>
      <c r="G465" s="6"/>
      <c r="H465" s="7"/>
      <c r="J465" s="22"/>
    </row>
    <row r="466" spans="4:10" x14ac:dyDescent="0.25">
      <c r="D466" s="6"/>
      <c r="E466" s="26"/>
      <c r="F466" s="7"/>
      <c r="G466" s="6"/>
      <c r="H466" s="7"/>
      <c r="J466" s="22"/>
    </row>
    <row r="467" spans="4:10" x14ac:dyDescent="0.25">
      <c r="D467" s="6"/>
      <c r="E467" s="26"/>
      <c r="F467" s="7"/>
      <c r="G467" s="6"/>
      <c r="H467" s="7"/>
      <c r="J467" s="22"/>
    </row>
    <row r="468" spans="4:10" x14ac:dyDescent="0.25">
      <c r="D468" s="6"/>
      <c r="E468" s="26"/>
      <c r="F468" s="7"/>
      <c r="G468" s="6"/>
      <c r="H468" s="7"/>
      <c r="J468" s="22"/>
    </row>
    <row r="469" spans="4:10" x14ac:dyDescent="0.25">
      <c r="D469" s="6"/>
      <c r="E469" s="26"/>
      <c r="F469" s="7"/>
      <c r="G469" s="6"/>
      <c r="H469" s="7"/>
      <c r="J469" s="22"/>
    </row>
    <row r="470" spans="4:10" x14ac:dyDescent="0.25">
      <c r="D470" s="6"/>
      <c r="E470" s="26"/>
      <c r="F470" s="7"/>
      <c r="G470" s="6"/>
      <c r="H470" s="7"/>
      <c r="J470" s="22"/>
    </row>
    <row r="471" spans="4:10" x14ac:dyDescent="0.25">
      <c r="D471" s="6"/>
      <c r="E471" s="26"/>
      <c r="F471" s="7"/>
      <c r="G471" s="6"/>
      <c r="H471" s="7"/>
      <c r="J471" s="22"/>
    </row>
    <row r="472" spans="4:10" x14ac:dyDescent="0.25">
      <c r="D472" s="6"/>
      <c r="E472" s="26"/>
      <c r="F472" s="7"/>
      <c r="G472" s="6"/>
      <c r="H472" s="7"/>
      <c r="J472" s="22"/>
    </row>
    <row r="473" spans="4:10" x14ac:dyDescent="0.25">
      <c r="D473" s="6"/>
      <c r="E473" s="26"/>
      <c r="F473" s="7"/>
      <c r="G473" s="6"/>
      <c r="H473" s="7"/>
      <c r="J473" s="22"/>
    </row>
    <row r="474" spans="4:10" x14ac:dyDescent="0.25">
      <c r="D474" s="6"/>
      <c r="E474" s="26"/>
      <c r="F474" s="7"/>
      <c r="G474" s="6"/>
      <c r="H474" s="7"/>
      <c r="J474" s="22"/>
    </row>
    <row r="475" spans="4:10" x14ac:dyDescent="0.25">
      <c r="D475" s="6"/>
      <c r="E475" s="26"/>
      <c r="F475" s="7"/>
      <c r="G475" s="6"/>
      <c r="H475" s="7"/>
      <c r="J475" s="22"/>
    </row>
    <row r="476" spans="4:10" x14ac:dyDescent="0.25">
      <c r="D476" s="6"/>
      <c r="E476" s="26"/>
      <c r="F476" s="7"/>
      <c r="G476" s="6"/>
      <c r="H476" s="7"/>
      <c r="J476" s="22"/>
    </row>
    <row r="477" spans="4:10" x14ac:dyDescent="0.25">
      <c r="D477" s="6"/>
      <c r="E477" s="26"/>
      <c r="F477" s="7"/>
      <c r="G477" s="6"/>
      <c r="H477" s="7"/>
      <c r="J477" s="22"/>
    </row>
    <row r="478" spans="4:10" x14ac:dyDescent="0.25">
      <c r="D478" s="6"/>
      <c r="E478" s="26"/>
      <c r="F478" s="7"/>
      <c r="G478" s="6"/>
      <c r="H478" s="7"/>
      <c r="J478" s="22"/>
    </row>
    <row r="479" spans="4:10" x14ac:dyDescent="0.25">
      <c r="D479" s="6"/>
      <c r="E479" s="26"/>
      <c r="F479" s="7"/>
      <c r="G479" s="6"/>
      <c r="H479" s="7"/>
      <c r="J479" s="22"/>
    </row>
    <row r="480" spans="4:10" x14ac:dyDescent="0.25">
      <c r="D480" s="6"/>
      <c r="E480" s="26"/>
      <c r="F480" s="7"/>
      <c r="G480" s="6"/>
      <c r="H480" s="7"/>
      <c r="J480" s="22"/>
    </row>
    <row r="481" spans="4:10" x14ac:dyDescent="0.25">
      <c r="D481" s="6"/>
      <c r="E481" s="26"/>
      <c r="F481" s="7"/>
      <c r="G481" s="6"/>
      <c r="H481" s="7"/>
      <c r="J481" s="22"/>
    </row>
    <row r="482" spans="4:10" x14ac:dyDescent="0.25">
      <c r="D482" s="6"/>
      <c r="E482" s="26"/>
      <c r="F482" s="7"/>
      <c r="G482" s="6"/>
      <c r="H482" s="7"/>
      <c r="J482" s="22"/>
    </row>
    <row r="483" spans="4:10" x14ac:dyDescent="0.25">
      <c r="D483" s="6"/>
      <c r="E483" s="26"/>
      <c r="F483" s="7"/>
      <c r="G483" s="6"/>
      <c r="H483" s="7"/>
      <c r="J483" s="22"/>
    </row>
    <row r="484" spans="4:10" x14ac:dyDescent="0.25">
      <c r="D484" s="6"/>
      <c r="E484" s="26"/>
      <c r="F484" s="7"/>
      <c r="G484" s="6"/>
      <c r="H484" s="7"/>
      <c r="J484" s="22"/>
    </row>
    <row r="485" spans="4:10" x14ac:dyDescent="0.25">
      <c r="D485" s="6"/>
      <c r="E485" s="26"/>
      <c r="F485" s="7"/>
      <c r="G485" s="6"/>
      <c r="H485" s="7"/>
      <c r="J485" s="22"/>
    </row>
    <row r="486" spans="4:10" x14ac:dyDescent="0.25">
      <c r="D486" s="6"/>
      <c r="E486" s="26"/>
      <c r="F486" s="7"/>
      <c r="G486" s="6"/>
      <c r="H486" s="7"/>
      <c r="J486" s="22"/>
    </row>
    <row r="487" spans="4:10" x14ac:dyDescent="0.25">
      <c r="D487" s="6"/>
      <c r="E487" s="26"/>
      <c r="F487" s="7"/>
      <c r="G487" s="6"/>
      <c r="H487" s="7"/>
      <c r="J487" s="22"/>
    </row>
    <row r="488" spans="4:10" x14ac:dyDescent="0.25">
      <c r="D488" s="6"/>
      <c r="E488" s="26"/>
      <c r="F488" s="7"/>
      <c r="G488" s="6"/>
      <c r="H488" s="7"/>
      <c r="J488" s="22"/>
    </row>
  </sheetData>
  <dataConsolidate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24" sqref="P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cig attivi nel 2015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2016-02-10T10:31:21Z</dcterms:modified>
</cp:coreProperties>
</file>